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amp;L group actual" state="visible" r:id="rId5"/>
    <sheet sheetId="3" name="P&amp;L NWES" state="visible" r:id="rId6"/>
    <sheet sheetId="4" name="P&amp;L NWHL" state="visible" r:id="rId7"/>
    <sheet sheetId="5" name="P&amp;L NWUK" state="visible" r:id="rId8"/>
    <sheet sheetId="6" name="Budget" state="visible" r:id="rId9"/>
    <sheet sheetId="7" name="P&amp;L NWES in EUR" state="visible" r:id="rId10"/>
    <sheet sheetId="8" name="Variance YTD" state="visible" r:id="rId11"/>
    <sheet sheetId="9" name="By entity" state="visible" r:id="rId12"/>
    <sheet sheetId="10" name="Forecast (drivers)" state="visible" r:id="rId13"/>
    <sheet sheetId="11" name="Forecast (group)" state="visible" r:id="rId14"/>
    <sheet sheetId="12" name="Forecast NWES" state="visible" r:id="rId15"/>
    <sheet sheetId="13" name="Forecast NWHL" state="visible" r:id="rId16"/>
    <sheet sheetId="14" name="Forecast NWUK" state="visible" r:id="rId17"/>
    <sheet sheetId="15" name="Outturn vs budget" state="visible" r:id="rId18"/>
    <sheet sheetId="16" name="Headcount plan" state="visible" r:id="rId19"/>
    <sheet sheetId="17" name="Scenarios" state="visible" r:id="rId20"/>
    <sheet sheetId="18" name="By quarter" state="visible" r:id="rId21"/>
    <sheet sheetId="19" name="Departments" state="visible" r:id="rId22"/>
    <sheet sheetId="20" name="Hit budget" state="visible" r:id="rId23"/>
    <sheet sheetId="21" name="Last 12 months" state="visible" r:id="rId24"/>
    <sheet sheetId="22" name="Next 12 months" state="visible" r:id="rId25"/>
    <sheet sheetId="23" name="What moved" state="visible" r:id="rId26"/>
    <sheet sheetId="24" name="Track record" state="visible" r:id="rId27"/>
    <sheet sheetId="25" name="Commentary" state="visible" r:id="rId28"/>
    <sheet sheetId="26" name="Review Sep-26" state="visible" r:id="rId29"/>
    <sheet sheetId="27" name="Health checks" state="visible" r:id="rId30"/>
    <sheet sheetId="28" name="Supplier spend" state="visible" r:id="rId31"/>
    <sheet sheetId="29" name="Customer revenue" state="visible" r:id="rId32"/>
    <sheet sheetId="30" name="Customer cohorts" state="visible" r:id="rId33"/>
    <sheet sheetId="31" name="Aged receivables" state="visible" r:id="rId34"/>
    <sheet sheetId="32" name="Aged payables" state="visible" r:id="rId35"/>
    <sheet sheetId="33" name="Invoices to collect" state="visible" r:id="rId36"/>
    <sheet sheetId="34" name="Bills to pay" state="visible" r:id="rId37"/>
    <sheet sheetId="35" name="KPIs" state="visible" r:id="rId38"/>
    <sheet sheetId="36" name="Xero accounts" state="visible" r:id="rId39"/>
    <sheet sheetId="37" name="Balance sheet" state="visible" r:id="rId40"/>
    <sheet sheetId="38" name="13-week cash" state="visible" r:id="rId41"/>
    <sheet sheetId="39" name="BS NWES in EUR" state="visible" r:id="rId42"/>
    <sheet sheetId="40" name="Cash flow" state="visible" r:id="rId43"/>
    <sheet sheetId="41" name="Cash forecast" state="visible" r:id="rId44"/>
  </sheets>
  <calcPr calcId="171027"/>
</workbook>
</file>

<file path=xl/sharedStrings.xml><?xml version="1.0" encoding="utf-8"?>
<sst xmlns="http://schemas.openxmlformats.org/spreadsheetml/2006/main" count="1994" uniqueCount="589">
  <si>
    <t>Foresail export</t>
  </si>
  <si>
    <t>Northwind Group</t>
  </si>
  <si>
    <t>Fiscal year</t>
  </si>
  <si>
    <t>FY27</t>
  </si>
  <si>
    <t>Actuals</t>
  </si>
  <si>
    <t>May-26 to Sep-26, from Xero</t>
  </si>
  <si>
    <t>Budget</t>
  </si>
  <si>
    <t>FY27 budget</t>
  </si>
  <si>
    <t>Units</t>
  </si>
  <si>
    <t>GBP; revenue positive, costs negative</t>
  </si>
  <si>
    <t>Exported</t>
  </si>
  <si>
    <t>2026-10-25T23:19:51.359Z</t>
  </si>
  <si>
    <t>Basis</t>
  </si>
  <si>
    <t>Grid basis: Partner cross-sales are memo lines outside revenue, gross margin and EBITDA. They aren't tagged in Xero, so their actuals are zero.</t>
  </si>
  <si>
    <t>P&amp;L NWES in EUR</t>
  </si>
  <si>
    <t>NWES in EUR, its own currency, as in its own Xero file: May-26 to Sep-26, mapped accounts by line, so each line ties to the same accounts there; unmapped accounts are left out, as on the other P&amp;L sheets. The other P&amp;L sheets are in GBP at each month's average ECB rate.</t>
  </si>
  <si>
    <t>By entity</t>
  </si>
  <si>
    <t>May-26 to Sep-26, grid basis, every entity in GBP: each entity's actuals from Xero side by side and the group as their sum, against FY27 budget, each entity on its own budget; variance is actual less budget, so positive is better than budget. Unmapped accounts are left out.</t>
  </si>
  <si>
    <t>Forecast</t>
  </si>
  <si>
    <t>Best guess for FY27 (drivers: Best guess (demo)); edit the Forecast (drivers) sheet to recalculate</t>
  </si>
  <si>
    <t>Department plans</t>
  </si>
  <si>
    <t>The forecast sheets use the approved Technology plan for its cost lines, as values marked (approved plan).</t>
  </si>
  <si>
    <t>Short term</t>
  </si>
  <si>
    <t>The forecast sheets use FP&amp;A forecast (demo) for Oct-26 to Nov-26, as values marked (short-term forecast); later months carry on from it.</t>
  </si>
  <si>
    <t>Outturn vs budget</t>
  </si>
  <si>
    <t>Full year FY27: the best guess (actuals for closed months, then the forecast) against FY27 budget, for the group and each entity with its own budget. Variance is best guess less budget, so positive is better than budget.</t>
  </si>
  <si>
    <t>Headcount plan</t>
  </si>
  <si>
    <t>FY27, GBP, for admin and finance only as it holds salaries: each position on the headcount plan (a role, not a person) by staff line, with its cost each month (people × annual salary × (1 + on-cost) ÷ 12, costs negative), the line totals as formulas, people a month, and each line's full year with the plan (actuals for closed months, then the plan) against the best guess. The best guess doesn't use the plan yet.</t>
  </si>
  <si>
    <t>Scenarios</t>
  </si>
  <si>
    <t>Full year FY27, group, grid basis: the best guess, the Downside and Upside presets and the saved scenario, as on Forecast &amp; scenarios, against FY27 budget; vs budget is the scenario less the budget, so positive is better than budget. Closed months are actuals in every column.</t>
  </si>
  <si>
    <t>By quarter</t>
  </si>
  <si>
    <t>FY27, group, grid basis: each fiscal quarter and the full year, the latest forecast (actuals for closed months, the best guess after them) against FY27 budget; variance is latest less budget, so positive is better than budget.</t>
  </si>
  <si>
    <t>Departments</t>
  </si>
  <si>
    <t>FY27, group, grid basis: each department's lines inside EBITDA, May-26 to Sep-26 against FY27 budget, and the full year on the latest forecast (actuals for closed months, the best guess after them). Lines with no department are in their own row. Variance is actual less budget, so positive is better than budget.</t>
  </si>
  <si>
    <t>Hit budget</t>
  </si>
  <si>
    <t>FY27, group, grid basis, after Sep-26: what is still needed to reach FY27 budget (full-year budget less actual to date), spread evenly over the months left, against the budget a month, the last 3 months' average and the latest forecast (the best guess after the closed months).</t>
  </si>
  <si>
    <t>Last 12 months</t>
  </si>
  <si>
    <t>Group, grid basis, mapped as today: Oct-25 to Sep-26 from Xero, then the same months a year earlier, blank where last year isn't held (so there is no prior 12-month total).</t>
  </si>
  <si>
    <t>Next 12 months</t>
  </si>
  <si>
    <t>Group, grid basis: Oct-26 to Sep-27 on the best guess, 7 months of FY27 then 5 of the next year, where the drivers carry on (the short-term forecast goes on from its last month; approved plans that run to the year end and the KPI forecast hold their last month), then the actuals for Oct-25 to Sep-26; change is the next 12 months less the last 12, so positive is better.</t>
  </si>
  <si>
    <t>What moved</t>
  </si>
  <si>
    <t>Full year FY27, group: the best guess now against the forecast taken after the Aug-26 close, every line that moved, largest first, then the same lines month by month. Change is now less then, so positive is better. Closed months count as actuals in both. Months the earlier forecast didn't cover count as unchanged.</t>
  </si>
  <si>
    <t>Track record</t>
  </si>
  <si>
    <t>Group: the last 6 scored months, the forecast taken after the close before it against the actual, newest first, then each month's lines. Difference is actual less forecast, so positive is better; Off is the difference over the actual.</t>
  </si>
  <si>
    <t>Review</t>
  </si>
  <si>
    <t>Sep-26: 4 of 5 flags explained</t>
  </si>
  <si>
    <t>Health checks</t>
  </si>
  <si>
    <t>Critical and warning findings at Sep-26, open ones first, then those handled or dismissed. Watch items and passed checks are on the Health page.</t>
  </si>
  <si>
    <t>Supplier spend</t>
  </si>
  <si>
    <t>Every entity, GBP: supplier bills net of VAT and credit notes, May-26 to Sep-26 (the last close), largest first. Spend is positive. Latest vs average is the last month less the average month before it; New is a first bill in the last month.</t>
  </si>
  <si>
    <t>Customer revenue</t>
  </si>
  <si>
    <t>Every entity, GBP: sales invoices net of VAT and customer credit notes, Apr-26 to Sep-26 (the last close), largest first. Revenue is positive. It leaves out revenue posted by journal, so it can differ from the P&amp;L. Largest customer: Orbit Logistics plc (NWUK), 46.9% of the total. Latest vs average is the last month less the average month before it; New is a first invoice in the last month.</t>
  </si>
  <si>
    <t>Customer cohorts</t>
  </si>
  <si>
    <t>Every entity, GBP: the same invoices as Customer revenue, with customers grouped by the first month they were invoiced in this download, and how many of each group were invoiced in Sep-26. Customers already invoiced in Apr-26, the first month held, are grouped there, though some started earlier. Each month's cohorts add up to the month's invoiced revenue.</t>
  </si>
  <si>
    <t>Aged receivables</t>
  </si>
  <si>
    <t>Every entity, GBP: approved sales invoices not yet paid, less unapplied credit notes, as at 2026-10-25 (the last sync), by days past the due date, at the last month end's closing rate. Owed is positive. Amounts between group entities are included. Below the table, each entity's open sales invoices against its control account, in the entity's own currency.</t>
  </si>
  <si>
    <t>Aged payables</t>
  </si>
  <si>
    <t>Every entity, GBP: approved bills not yet paid, less unapplied credit notes, as at 2026-10-25 (the last sync), by days past the due date, at the last month end's closing rate. Owed is positive. Amounts between group entities are included. Below the table, each entity's open bills against its control account, in the entity's own currency.</t>
  </si>
  <si>
    <t>Invoices to collect</t>
  </si>
  <si>
    <t>Every entity: approved sales invoices overdue at the last sync (2026-10-25) or due within 14 days of it, most overdue first, with the same customer's unapplied credit notes as negatives, by entity and in the currency each is invoiced in, never converted. An invoice with no due date counts as due now. Nothing is sent to customers or posted to Xero.</t>
  </si>
  <si>
    <t>Bills to pay</t>
  </si>
  <si>
    <t>Every entity: approved bills overdue at the last sync (2026-10-25) or due within 14 days of it, with the same supplier's unapplied credit notes as negatives, by entity and in the currency each is paid in, never converted. A bill with no due date counts as due now. Nothing is posted or paid in Xero. 1 more open bill falls due later.</t>
  </si>
  <si>
    <t>KPIs</t>
  </si>
  <si>
    <t>Every KPI loaded for FY27, by entity, segment and version (actual, budget, forecast), months across.</t>
  </si>
  <si>
    <t>13-week cash</t>
  </si>
  <si>
    <t>Indicative, from month-end balances and the last 3 closed months' run-rate</t>
  </si>
  <si>
    <t>BS NWES in EUR</t>
  </si>
  <si>
    <t>NWES's balance sheet at each month end in EUR, its own currency, as in its own Xero file, from Apr-26: each section, net assets, equity brought forward and the current-year result, then the closing rate the sync used. Assets positive, liabilities negative. A blank month end is one whose trial balance isn't held. The Balance sheet sheet is in GBP.</t>
  </si>
  <si>
    <t>Cash flow</t>
  </si>
  <si>
    <t>Group, each closed month: the result, depreciation added back, then what the balance sheet moved, adding up to the change in cash. Inflows positive.</t>
  </si>
  <si>
    <t>Cash forecast</t>
  </si>
  <si>
    <t>Indicative, group: from Sep-26 month-end cash, each open month's best guess with depreciation added back, receivables and supplier payables at Sep-26's debtor and creditor days, and capex at its recent pace. Funding, intercompany, VAT timing and FX are left out.</t>
  </si>
  <si>
    <t>Line</t>
  </si>
  <si>
    <t>May-26</t>
  </si>
  <si>
    <t>Jun-26</t>
  </si>
  <si>
    <t>Jul-26</t>
  </si>
  <si>
    <t>Aug-26</t>
  </si>
  <si>
    <t>Sep-26</t>
  </si>
  <si>
    <t>Oct-26</t>
  </si>
  <si>
    <t>Nov-26</t>
  </si>
  <si>
    <t>Dec-26</t>
  </si>
  <si>
    <t>Jan-27</t>
  </si>
  <si>
    <t>Feb-27</t>
  </si>
  <si>
    <t>Mar-27</t>
  </si>
  <si>
    <t>Apr-27</t>
  </si>
  <si>
    <t>FY</t>
  </si>
  <si>
    <t>Revenue</t>
  </si>
  <si>
    <t>Revenue: Orbit Logistics</t>
  </si>
  <si>
    <t>Total revenue</t>
  </si>
  <si>
    <t>Direct costs</t>
  </si>
  <si>
    <t>Direct costs: Orbit Logistics</t>
  </si>
  <si>
    <t>Total cost of sales</t>
  </si>
  <si>
    <t>Gross margin</t>
  </si>
  <si>
    <t>Sales staff</t>
  </si>
  <si>
    <t>Technology staff</t>
  </si>
  <si>
    <t>Total staff costs</t>
  </si>
  <si>
    <t>Sales &amp; marketing</t>
  </si>
  <si>
    <t>Technology</t>
  </si>
  <si>
    <t>Office &amp; general</t>
  </si>
  <si>
    <t>Total other operating costs</t>
  </si>
  <si>
    <t>EBITDA</t>
  </si>
  <si>
    <t>Exceptionals</t>
  </si>
  <si>
    <t>Interest &amp; depreciation</t>
  </si>
  <si>
    <t>Total below ebitdac</t>
  </si>
  <si>
    <t>Result before excluded items</t>
  </si>
  <si>
    <t>Revenue: Partner cross-sales (memo)</t>
  </si>
  <si>
    <t>Direct costs: Partner cross-sales (memo)</t>
  </si>
  <si>
    <t>Actual YTD</t>
  </si>
  <si>
    <t>Budget YTD</t>
  </si>
  <si>
    <t>Variance</t>
  </si>
  <si>
    <t>FY budget</t>
  </si>
  <si>
    <t>Revenue: Partner cross-sales</t>
  </si>
  <si>
    <t>Direct costs: Partner cross-sales</t>
  </si>
  <si>
    <t>FX gains and losses</t>
  </si>
  <si>
    <t>NWES actual</t>
  </si>
  <si>
    <t>NWES budget</t>
  </si>
  <si>
    <t>NWES var</t>
  </si>
  <si>
    <t>NWHL actual</t>
  </si>
  <si>
    <t>NWHL budget</t>
  </si>
  <si>
    <t>NWHL var</t>
  </si>
  <si>
    <t>NWUK actual</t>
  </si>
  <si>
    <t>NWUK budget</t>
  </si>
  <si>
    <t>NWUK var</t>
  </si>
  <si>
    <t>Group actual</t>
  </si>
  <si>
    <t>Group budget</t>
  </si>
  <si>
    <t>Group var</t>
  </si>
  <si>
    <t>Revenue incl. Partner cross-sales</t>
  </si>
  <si>
    <t>Revenue excl. Partner cross-sales</t>
  </si>
  <si>
    <t>Revenue excl. Partner cross-sales and Orbit Logistics</t>
  </si>
  <si>
    <t>Orbit Logistics</t>
  </si>
  <si>
    <t>Cost of sales</t>
  </si>
  <si>
    <t>Opex</t>
  </si>
  <si>
    <t>Entity</t>
  </si>
  <si>
    <t>Monthly revenue growth</t>
  </si>
  <si>
    <t>Direct costs % of revenue</t>
  </si>
  <si>
    <t>Staff costs vs last closed month</t>
  </si>
  <si>
    <t>Other costs vs 3-month average</t>
  </si>
  <si>
    <t>NWES</t>
  </si>
  <si>
    <t>NWHL</t>
  </si>
  <si>
    <t>NWUK</t>
  </si>
  <si>
    <t>Change a driver here and every open month on the entity sheets recalculates. Closed months to Sep-26 are Xero actuals.</t>
  </si>
  <si>
    <t>Revenue lines marked (KPI drivers) are forecast from users, withdrawals and fees on Forecast &amp; scenarios, so their open months are values, not formulas on this sheet.</t>
  </si>
  <si>
    <t>Revenue lines marked (go-live pipeline) are forecast from client go-lives × revenue per employee on Forecast &amp; scenarios, so their open months are values, not formulas on this sheet.</t>
  </si>
  <si>
    <t>Lines marked (short-term forecast) or (approved plan) show those figures as values in the months they set. Months after the short-term forecast carry on from its last month, as formulas where they can.</t>
  </si>
  <si>
    <t/>
  </si>
  <si>
    <t>Oct-26 (forecast)</t>
  </si>
  <si>
    <t>Nov-26 (forecast)</t>
  </si>
  <si>
    <t>Dec-26 (forecast)</t>
  </si>
  <si>
    <t>Jan-27 (forecast)</t>
  </si>
  <si>
    <t>Feb-27 (forecast)</t>
  </si>
  <si>
    <t>Mar-27 (forecast)</t>
  </si>
  <si>
    <t>Apr-27 (forecast)</t>
  </si>
  <si>
    <t>Full year</t>
  </si>
  <si>
    <t>Revenue (short-term forecast)</t>
  </si>
  <si>
    <t>Revenue: Partner cross-sales (go-live pipeline)</t>
  </si>
  <si>
    <t>New revenue lines (see Forecast &amp; scenarios)</t>
  </si>
  <si>
    <t>Direct costs (short-term forecast)</t>
  </si>
  <si>
    <t>Direct costs: Partner cross-sales (short-term forecast)</t>
  </si>
  <si>
    <t>Sales staff (short-term forecast)</t>
  </si>
  <si>
    <t>Technology staff (approved plan)</t>
  </si>
  <si>
    <t>Sales &amp; marketing (short-term forecast)</t>
  </si>
  <si>
    <t>Exceptionals (short-term forecast)</t>
  </si>
  <si>
    <t>Interest &amp; depreciation (short-term forecast)</t>
  </si>
  <si>
    <t>Total below EBITDA</t>
  </si>
  <si>
    <t>Group adjustments from the short-term forecast: group rows that don't add up from the entities. They are in the group totals above.</t>
  </si>
  <si>
    <t>Revenue: Orbit Logistics (group adjustment)</t>
  </si>
  <si>
    <t>Direct costs: Orbit Logistics (group adjustment)</t>
  </si>
  <si>
    <t>Office &amp; general (group adjustment)</t>
  </si>
  <si>
    <t>Revenue (KPI drivers)</t>
  </si>
  <si>
    <t>Best guess</t>
  </si>
  <si>
    <t>Group</t>
  </si>
  <si>
    <t>NWES Northwind España SL</t>
  </si>
  <si>
    <t>NWHL Northwind Holdings Ltd</t>
  </si>
  <si>
    <t>NWUK Northwind UK Ltd</t>
  </si>
  <si>
    <t>Position</t>
  </si>
  <si>
    <t>People</t>
  </si>
  <si>
    <t>Start</t>
  </si>
  <si>
    <t>End</t>
  </si>
  <si>
    <t>Annual salary</t>
  </si>
  <si>
    <t>On-cost</t>
  </si>
  <si>
    <t>Account executive</t>
  </si>
  <si>
    <t>May-24</t>
  </si>
  <si>
    <t>Sales manager</t>
  </si>
  <si>
    <t>Account executive (new)</t>
  </si>
  <si>
    <t>Total Sales staff</t>
  </si>
  <si>
    <t>Software engineer</t>
  </si>
  <si>
    <t>Engineering manager</t>
  </si>
  <si>
    <t>Data engineer (contract)</t>
  </si>
  <si>
    <t>Total Technology staff</t>
  </si>
  <si>
    <t>Total headcount plan</t>
  </si>
  <si>
    <t>FY27: with the plan against the best guess</t>
  </si>
  <si>
    <t>With the plan</t>
  </si>
  <si>
    <t>Difference</t>
  </si>
  <si>
    <t>Best guess vs budget</t>
  </si>
  <si>
    <t>Downside</t>
  </si>
  <si>
    <t>Downside vs budget</t>
  </si>
  <si>
    <t>Upside</t>
  </si>
  <si>
    <t>Upside vs budget</t>
  </si>
  <si>
    <t>Orbit Logistics late (demo)</t>
  </si>
  <si>
    <t>Orbit Logistics late (demo) vs budget</t>
  </si>
  <si>
    <t>Q1 · May-26 to Jul-26 latest</t>
  </si>
  <si>
    <t>Q1 · May-26 to Jul-26 budget</t>
  </si>
  <si>
    <t>Q1 · May-26 to Jul-26 var</t>
  </si>
  <si>
    <t>Q2 · Aug-26 to Oct-26 latest</t>
  </si>
  <si>
    <t>Q2 · Aug-26 to Oct-26 budget</t>
  </si>
  <si>
    <t>Q2 · Aug-26 to Oct-26 var</t>
  </si>
  <si>
    <t>Q3 · Nov-26 to Jan-27 latest</t>
  </si>
  <si>
    <t>Q3 · Nov-26 to Jan-27 budget</t>
  </si>
  <si>
    <t>Q3 · Nov-26 to Jan-27 var</t>
  </si>
  <si>
    <t>Q4 · Feb-27 to Apr-27 latest</t>
  </si>
  <si>
    <t>Q4 · Feb-27 to Apr-27 budget</t>
  </si>
  <si>
    <t>Q4 · Feb-27 to Apr-27 var</t>
  </si>
  <si>
    <t>Full year latest</t>
  </si>
  <si>
    <t>Full year budget</t>
  </si>
  <si>
    <t>Full year var</t>
  </si>
  <si>
    <t>Actual</t>
  </si>
  <si>
    <t>2 of 3 months actual</t>
  </si>
  <si>
    <t>Latest forecast</t>
  </si>
  <si>
    <t>Department / line</t>
  </si>
  <si>
    <t>Variance YTD</t>
  </si>
  <si>
    <t>FY latest forecast</t>
  </si>
  <si>
    <t>FY variance</t>
  </si>
  <si>
    <t>Sales</t>
  </si>
  <si>
    <t xml:space="preserve">  Sales staff</t>
  </si>
  <si>
    <t xml:space="preserve">  Sales &amp; marketing</t>
  </si>
  <si>
    <t xml:space="preserve">  Technology staff</t>
  </si>
  <si>
    <t xml:space="preserve">  Technology</t>
  </si>
  <si>
    <t>No department</t>
  </si>
  <si>
    <t xml:space="preserve">  Revenue</t>
  </si>
  <si>
    <t xml:space="preserve">  Revenue: Orbit Logistics</t>
  </si>
  <si>
    <t xml:space="preserve">  Direct costs</t>
  </si>
  <si>
    <t xml:space="preserve">  Direct costs: Orbit Logistics</t>
  </si>
  <si>
    <t xml:space="preserve">  Office &amp; general</t>
  </si>
  <si>
    <t>All departments (EBITDA)</t>
  </si>
  <si>
    <t>Actual to date</t>
  </si>
  <si>
    <t>Still needed</t>
  </si>
  <si>
    <t>Months left</t>
  </si>
  <si>
    <t>Needed a month</t>
  </si>
  <si>
    <t>Budget a month</t>
  </si>
  <si>
    <t>Run rate a month</t>
  </si>
  <si>
    <t>Latest forecast a month</t>
  </si>
  <si>
    <t>Oct-25</t>
  </si>
  <si>
    <t>Nov-25</t>
  </si>
  <si>
    <t>Dec-25</t>
  </si>
  <si>
    <t>Jan-26</t>
  </si>
  <si>
    <t>Feb-26</t>
  </si>
  <si>
    <t>Mar-26</t>
  </si>
  <si>
    <t>Apr-26</t>
  </si>
  <si>
    <t>12 months</t>
  </si>
  <si>
    <t>Same months a year earlier</t>
  </si>
  <si>
    <t>Oct-24</t>
  </si>
  <si>
    <t>Nov-24</t>
  </si>
  <si>
    <t>Dec-24</t>
  </si>
  <si>
    <t>Jan-25</t>
  </si>
  <si>
    <t>Feb-25</t>
  </si>
  <si>
    <t>Mar-25</t>
  </si>
  <si>
    <t>Apr-25</t>
  </si>
  <si>
    <t>May-25</t>
  </si>
  <si>
    <t>Jun-25</t>
  </si>
  <si>
    <t>Jul-25</t>
  </si>
  <si>
    <t>Aug-25</t>
  </si>
  <si>
    <t>Sep-25</t>
  </si>
  <si>
    <t>May-27</t>
  </si>
  <si>
    <t>Jun-27</t>
  </si>
  <si>
    <t>Jul-27</t>
  </si>
  <si>
    <t>Aug-27</t>
  </si>
  <si>
    <t>Sep-27</t>
  </si>
  <si>
    <t>Change</t>
  </si>
  <si>
    <t>Last 12 months, actuals</t>
  </si>
  <si>
    <t>Then</t>
  </si>
  <si>
    <t>Now</t>
  </si>
  <si>
    <t>Note</t>
  </si>
  <si>
    <t>By month</t>
  </si>
  <si>
    <t>Total costs</t>
  </si>
  <si>
    <t>Month</t>
  </si>
  <si>
    <t>Forecast taken after</t>
  </si>
  <si>
    <t>Off</t>
  </si>
  <si>
    <t>Aug-26 close</t>
  </si>
  <si>
    <t>Jul-26 close</t>
  </si>
  <si>
    <t>Jun-26 close</t>
  </si>
  <si>
    <t>May-26 close</t>
  </si>
  <si>
    <t>Apr-26 close</t>
  </si>
  <si>
    <t>Mar-26 close</t>
  </si>
  <si>
    <t>Sep-26 by line</t>
  </si>
  <si>
    <t>Aug-26 by line</t>
  </si>
  <si>
    <t>Jul-26 by line</t>
  </si>
  <si>
    <t>Jun-26 by line</t>
  </si>
  <si>
    <t>May-26 by line</t>
  </si>
  <si>
    <t>Apr-26 by line</t>
  </si>
  <si>
    <t>View</t>
  </si>
  <si>
    <t>Comment</t>
  </si>
  <si>
    <t>By</t>
  </si>
  <si>
    <t>Updated</t>
  </si>
  <si>
    <t>Card processing fees went up with the new price list.</t>
  </si>
  <si>
    <t>finance@example.com</t>
  </si>
  <si>
    <t>2026-10-23</t>
  </si>
  <si>
    <t>One-off office move costs this month.</t>
  </si>
  <si>
    <t>2026-10-24</t>
  </si>
  <si>
    <t>Account</t>
  </si>
  <si>
    <t>Name</t>
  </si>
  <si>
    <t>3-month avg</t>
  </si>
  <si>
    <t>Flag</t>
  </si>
  <si>
    <t>Status</t>
  </si>
  <si>
    <t>Explanation</t>
  </si>
  <si>
    <t>On</t>
  </si>
  <si>
    <t>455</t>
  </si>
  <si>
    <t>Insurance</t>
  </si>
  <si>
    <t>Unusual swing</t>
  </si>
  <si>
    <t>Explained</t>
  </si>
  <si>
    <t>Checked against the supplier invoices: timing only.</t>
  </si>
  <si>
    <t>430</t>
  </si>
  <si>
    <t>Advertising</t>
  </si>
  <si>
    <t>Autumn campaign brought forward from October, agreed with marketing.</t>
  </si>
  <si>
    <t>463</t>
  </si>
  <si>
    <t>Doubtful debt provision</t>
  </si>
  <si>
    <t>Provision reviewed against the aged debtors at month end.</t>
  </si>
  <si>
    <t>461</t>
  </si>
  <si>
    <t>Legal fees</t>
  </si>
  <si>
    <t>Back to normal after the one-off contract dispute earlier in the year.</t>
  </si>
  <si>
    <t>Missing invoice?</t>
  </si>
  <si>
    <t>Open</t>
  </si>
  <si>
    <t>Severity</t>
  </si>
  <si>
    <t>Check</t>
  </si>
  <si>
    <t>Detail</t>
  </si>
  <si>
    <t>Amount</t>
  </si>
  <si>
    <t>Entities</t>
  </si>
  <si>
    <t>Rule</t>
  </si>
  <si>
    <t>Finance's note</t>
  </si>
  <si>
    <t>Critical</t>
  </si>
  <si>
    <t>NWES Software: net book value negative</t>
  </si>
  <si>
    <t>Cost (700) less accumulated depreciation (701), taken together.</t>
  </si>
  <si>
    <t>−£17k</t>
  </si>
  <si>
    <t>Cost covers accumulated depreciation per asset class</t>
  </si>
  <si>
    <t>Warning</t>
  </si>
  <si>
    <t>1 accounts with postings aren't mapped</t>
  </si>
  <si>
    <t>NWUK 489 Sundry expenses</t>
  </si>
  <si>
    <t>−£12k</t>
  </si>
  <si>
    <t>Every account with postings maps to a category</t>
  </si>
  <si>
    <t>Doubtful debt provision swings EBITDA</t>
  </si>
  <si>
    <t>NWUK 463 by month: −£18k · £24k · −£6.0k · £3.0k · −£9.0k.</t>
  </si>
  <si>
    <t>£42k</t>
  </si>
  <si>
    <t>Provision movements under £20k a month, or explained</t>
  </si>
  <si>
    <t>Intercompany NWUK ↔ NWHL doesn't net to zero</t>
  </si>
  <si>
    <t>NWUK 631 against NWHL 831 at Sep-26.</t>
  </si>
  <si>
    <t>£1,250</t>
  </si>
  <si>
    <t>NWUK, NWHL</t>
  </si>
  <si>
    <t>Every intercompany pair nets to zero after FX</t>
  </si>
  <si>
    <t>1 regular supplier has no bill in Sep-26</t>
  </si>
  <si>
    <t>NWUK Gift Card Rewards Ltd: about £2.9k a month</t>
  </si>
  <si>
    <t>£2.9k</t>
  </si>
  <si>
    <t>Suppliers billed in 3 of the last 4 months (about £250 a month or more) have a bill this month</t>
  </si>
  <si>
    <t>1 suspense or clearing account holds a balance at Sep-26</t>
  </si>
  <si>
    <t>NWUK 840 Suspense: −£3.4k</t>
  </si>
  <si>
    <t>£3.4k</t>
  </si>
  <si>
    <t>Suspense, clearing and unallocated accounts hold under £1k at the month end</t>
  </si>
  <si>
    <t>Revenue leakage: Xero fee revenue is below what the platform billed in 1 month</t>
  </si>
  <si>
    <t>NWUK May-26: Xero £495k against £525k billed (−£30k, -5.7%)</t>
  </si>
  <si>
    <t>−£30k</t>
  </si>
  <si>
    <t>Xero fee revenue (accounts 200) is no more than 5% and £2,000 below what the platform billed, or withdrawals × fee per withdrawal where it has no figure</t>
  </si>
  <si>
    <t>Supplier</t>
  </si>
  <si>
    <t>Total</t>
  </si>
  <si>
    <t>Average month before</t>
  </si>
  <si>
    <t>Latest vs average</t>
  </si>
  <si>
    <t>New</t>
  </si>
  <si>
    <t>Cloud Hosting Ltd</t>
  </si>
  <si>
    <t>Gift Card Rewards Ltd</t>
  </si>
  <si>
    <t>Data Tools Ltd</t>
  </si>
  <si>
    <t>Office Cleaning BV</t>
  </si>
  <si>
    <t>All suppliers</t>
  </si>
  <si>
    <t>Customer</t>
  </si>
  <si>
    <t>Orbit Logistics plc</t>
  </si>
  <si>
    <t>Harbour Retail Group</t>
  </si>
  <si>
    <t>Distribuciones Sol SA</t>
  </si>
  <si>
    <t>Summit Care Homes</t>
  </si>
  <si>
    <t>Brightline Hotels Ltd</t>
  </si>
  <si>
    <t>All customers</t>
  </si>
  <si>
    <t>Cohort</t>
  </si>
  <si>
    <t>Customers</t>
  </si>
  <si>
    <t>Invoiced in Sep-26</t>
  </si>
  <si>
    <t>Invoiced in Apr-26 (first month held)</t>
  </si>
  <si>
    <t>First invoiced Sep-26</t>
  </si>
  <si>
    <t>Current</t>
  </si>
  <si>
    <t>1 to 30 days</t>
  </si>
  <si>
    <t>31 to 60 days</t>
  </si>
  <si>
    <t>61 to 90 days</t>
  </si>
  <si>
    <t>Over 90 days</t>
  </si>
  <si>
    <t>Currency</t>
  </si>
  <si>
    <t>As at</t>
  </si>
  <si>
    <t>Open invoices</t>
  </si>
  <si>
    <t>Control account</t>
  </si>
  <si>
    <t>EUR</t>
  </si>
  <si>
    <t>2026-10-25</t>
  </si>
  <si>
    <t>GBP</t>
  </si>
  <si>
    <t>Open bills</t>
  </si>
  <si>
    <t>Document</t>
  </si>
  <si>
    <t>Due</t>
  </si>
  <si>
    <t>Days overdue</t>
  </si>
  <si>
    <t>To collect</t>
  </si>
  <si>
    <t>NWES · EUR</t>
  </si>
  <si>
    <t>ES-0311</t>
  </si>
  <si>
    <t>2026-09-15</t>
  </si>
  <si>
    <t>Total to collect, NWES in EUR</t>
  </si>
  <si>
    <t>Of which overdue</t>
  </si>
  <si>
    <t>NWUK · GBP</t>
  </si>
  <si>
    <t>INV-0961</t>
  </si>
  <si>
    <t>2026-07-12</t>
  </si>
  <si>
    <t>INV-0987</t>
  </si>
  <si>
    <t>2026-08-11</t>
  </si>
  <si>
    <t>INV-1032</t>
  </si>
  <si>
    <t>2026-10-07</t>
  </si>
  <si>
    <t>INV-1041</t>
  </si>
  <si>
    <t>2026-11-06</t>
  </si>
  <si>
    <t>INV-1040</t>
  </si>
  <si>
    <t>2026-10-30</t>
  </si>
  <si>
    <t>CN-0012 (credit)</t>
  </si>
  <si>
    <t>Total to collect, NWUK in GBP</t>
  </si>
  <si>
    <t>To pay</t>
  </si>
  <si>
    <t>OC-55</t>
  </si>
  <si>
    <t>2026-10-13</t>
  </si>
  <si>
    <t>Total to pay, NWES in EUR</t>
  </si>
  <si>
    <t>GC-301</t>
  </si>
  <si>
    <t>2026-09-20</t>
  </si>
  <si>
    <t>CH-8812</t>
  </si>
  <si>
    <t>2026-11-03</t>
  </si>
  <si>
    <t>Total to pay, NWUK in GBP</t>
  </si>
  <si>
    <t>KPI</t>
  </si>
  <si>
    <t>Unit</t>
  </si>
  <si>
    <t>Segment</t>
  </si>
  <si>
    <t>Version</t>
  </si>
  <si>
    <t>Live clients</t>
  </si>
  <si>
    <t>count</t>
  </si>
  <si>
    <t>Direct</t>
  </si>
  <si>
    <t>Eligible employees</t>
  </si>
  <si>
    <t>Registered users</t>
  </si>
  <si>
    <t>Monthly active logins</t>
  </si>
  <si>
    <t>Active users</t>
  </si>
  <si>
    <t>Withdrawals</t>
  </si>
  <si>
    <t>Value withdrawn</t>
  </si>
  <si>
    <t>money</t>
  </si>
  <si>
    <t>Fee per withdrawal</t>
  </si>
  <si>
    <t>Fee revenue</t>
  </si>
  <si>
    <t>Platform fee revenue</t>
  </si>
  <si>
    <t>Other revenue</t>
  </si>
  <si>
    <t>Headcount</t>
  </si>
  <si>
    <t>All segments</t>
  </si>
  <si>
    <t>Category</t>
  </si>
  <si>
    <t>200</t>
  </si>
  <si>
    <t>Withdrawal fees</t>
  </si>
  <si>
    <t>201</t>
  </si>
  <si>
    <t>Services revenue</t>
  </si>
  <si>
    <t>310</t>
  </si>
  <si>
    <t>Hosting</t>
  </si>
  <si>
    <t>311</t>
  </si>
  <si>
    <t>Payment fees</t>
  </si>
  <si>
    <t>401</t>
  </si>
  <si>
    <t>Salaries: sales</t>
  </si>
  <si>
    <t>402</t>
  </si>
  <si>
    <t>Salaries: technology</t>
  </si>
  <si>
    <t>440</t>
  </si>
  <si>
    <t>Software subscriptions</t>
  </si>
  <si>
    <t>450</t>
  </si>
  <si>
    <t>Rent</t>
  </si>
  <si>
    <t>Management charges</t>
  </si>
  <si>
    <t>416</t>
  </si>
  <si>
    <t>Depreciation</t>
  </si>
  <si>
    <t>497</t>
  </si>
  <si>
    <t>Foreign currency gains and losses</t>
  </si>
  <si>
    <t>489</t>
  </si>
  <si>
    <t>Sundry expenses</t>
  </si>
  <si>
    <t>Unmapped</t>
  </si>
  <si>
    <t>445</t>
  </si>
  <si>
    <t>Data platform subscription</t>
  </si>
  <si>
    <t>Section</t>
  </si>
  <si>
    <t>090</t>
  </si>
  <si>
    <t>Business current account</t>
  </si>
  <si>
    <t>Cash and bank</t>
  </si>
  <si>
    <t>EUR current account</t>
  </si>
  <si>
    <t>Holding account</t>
  </si>
  <si>
    <t>610</t>
  </si>
  <si>
    <t>Accounts receivable</t>
  </si>
  <si>
    <t>Receivables and advances</t>
  </si>
  <si>
    <t>620</t>
  </si>
  <si>
    <t>Prepayments</t>
  </si>
  <si>
    <t>Other current assets</t>
  </si>
  <si>
    <t>720</t>
  </si>
  <si>
    <t>Computer equipment</t>
  </si>
  <si>
    <t>Fixed and intangible assets</t>
  </si>
  <si>
    <t>721</t>
  </si>
  <si>
    <t>Accumulated depreciation on computer equipment</t>
  </si>
  <si>
    <t>700</t>
  </si>
  <si>
    <t>Software</t>
  </si>
  <si>
    <t>701</t>
  </si>
  <si>
    <t>Accumulated amortisation on software</t>
  </si>
  <si>
    <t>740</t>
  </si>
  <si>
    <t>Investment in subsidiaries</t>
  </si>
  <si>
    <t>Investments</t>
  </si>
  <si>
    <t>630</t>
  </si>
  <si>
    <t>Due from Northwind España</t>
  </si>
  <si>
    <t>Intercompany balances</t>
  </si>
  <si>
    <t>830</t>
  </si>
  <si>
    <t>Due to Northwind UK</t>
  </si>
  <si>
    <t>631</t>
  </si>
  <si>
    <t>Due from Northwind Holdings</t>
  </si>
  <si>
    <t>831</t>
  </si>
  <si>
    <t>800</t>
  </si>
  <si>
    <t>Accounts payable</t>
  </si>
  <si>
    <t>Current liabilities</t>
  </si>
  <si>
    <t>810</t>
  </si>
  <si>
    <t>Accruals</t>
  </si>
  <si>
    <t>820</t>
  </si>
  <si>
    <t>VAT</t>
  </si>
  <si>
    <t>825</t>
  </si>
  <si>
    <t>PAYE and NIC payable</t>
  </si>
  <si>
    <t>840</t>
  </si>
  <si>
    <t>Suspense</t>
  </si>
  <si>
    <t>900</t>
  </si>
  <si>
    <t>Venture debt</t>
  </si>
  <si>
    <t>Funding and long-term liabilities</t>
  </si>
  <si>
    <t>970</t>
  </si>
  <si>
    <t>Share capital</t>
  </si>
  <si>
    <t>Equity</t>
  </si>
  <si>
    <t>960</t>
  </si>
  <si>
    <t>Retained earnings</t>
  </si>
  <si>
    <t>Week starting</t>
  </si>
  <si>
    <t>Receipts</t>
  </si>
  <si>
    <t>Supplier payments</t>
  </si>
  <si>
    <t>Payroll</t>
  </si>
  <si>
    <t>PAYE and NI</t>
  </si>
  <si>
    <t>Net</t>
  </si>
  <si>
    <t>Closing cash</t>
  </si>
  <si>
    <t>2026-10-01</t>
  </si>
  <si>
    <t>2026-10-08</t>
  </si>
  <si>
    <t>2026-10-15</t>
  </si>
  <si>
    <t>2026-10-22</t>
  </si>
  <si>
    <t>2026-10-29</t>
  </si>
  <si>
    <t>2026-11-05</t>
  </si>
  <si>
    <t>2026-11-12</t>
  </si>
  <si>
    <t>2026-11-19</t>
  </si>
  <si>
    <t>2026-11-26</t>
  </si>
  <si>
    <t>2026-12-03</t>
  </si>
  <si>
    <t>2026-12-10</t>
  </si>
  <si>
    <t>2026-12-17</t>
  </si>
  <si>
    <t>2026-12-24</t>
  </si>
  <si>
    <t>13 weeks</t>
  </si>
  <si>
    <t>Inputs</t>
  </si>
  <si>
    <t>Opening cash (Sep-26 month end)</t>
  </si>
  <si>
    <t>Revenue a month</t>
  </si>
  <si>
    <t>Direct and other operating costs a month</t>
  </si>
  <si>
    <t>Staff costs a month (payroll, paid on the 25th)</t>
  </si>
  <si>
    <t>PAYE and NI owed at month end (paid on the 22nd)</t>
  </si>
  <si>
    <t>Share of staff costs paid as PAYE and NI a month later</t>
  </si>
  <si>
    <t>9.7%</t>
  </si>
  <si>
    <t>Customer receivables at month end</t>
  </si>
  <si>
    <t>Supplier payables at month end</t>
  </si>
  <si>
    <t>Debtor days</t>
  </si>
  <si>
    <t>Creditor days</t>
  </si>
  <si>
    <t>Opening receivables collected</t>
  </si>
  <si>
    <t>on open invoices' due dates</t>
  </si>
  <si>
    <t>Opening payables paid</t>
  </si>
  <si>
    <t>on open bills' due dates</t>
  </si>
  <si>
    <t>Indicative: built from balances and the last 3 closed months' pace, with the opening balances spread on the due dates of the documents open at the last Xero sync (overdue ones in week 1). VAT, capex, funding, intercompany and costs below EBITDA are left out. Change the opening cash to see the closing balances move.</t>
  </si>
  <si>
    <t>Each entity on its own</t>
  </si>
  <si>
    <t>Opening cash</t>
  </si>
  <si>
    <t>Lowest closing cash</t>
  </si>
  <si>
    <t>Week of the low</t>
  </si>
  <si>
    <t>Cash at week 13</t>
  </si>
  <si>
    <t>Opening</t>
  </si>
  <si>
    <t>Each entity runs on its own cash, receivables, payables and last 3 closed months' pace. Intercompany funding is left out and recharges sit in the pace, so an entity funded by the group can look shorter of cash than it is.</t>
  </si>
  <si>
    <t>Month end</t>
  </si>
  <si>
    <t>Net assets</t>
  </si>
  <si>
    <t>Equity brought forward</t>
  </si>
  <si>
    <t>Current-year result</t>
  </si>
  <si>
    <t>Closing rate (GBP per EUR)</t>
  </si>
  <si>
    <t>Year to date</t>
  </si>
  <si>
    <t>Result for the month</t>
  </si>
  <si>
    <t>Add back depreciation and amortisation</t>
  </si>
  <si>
    <t>Current liabilities (payables, accruals, tax)</t>
  </si>
  <si>
    <t>Cash from operations</t>
  </si>
  <si>
    <t>Intercompany</t>
  </si>
  <si>
    <t>Equity, FX and other</t>
  </si>
  <si>
    <t>Change in cash</t>
  </si>
  <si>
    <t>To year end</t>
  </si>
  <si>
    <t>Result (best guess)</t>
  </si>
  <si>
    <t>Receivables</t>
  </si>
  <si>
    <t>Supplier payables</t>
  </si>
  <si>
    <t>Capex</t>
  </si>
  <si>
    <t>Net movement</t>
  </si>
  <si>
    <t>Receivables at the month end</t>
  </si>
  <si>
    <t>Supplier payables at the month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</si>
</sst>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Red]-#,##0"/>
    <numFmt numFmtId="165" formatCode="#,##0.0###;[Red]-#,##0.0###"/>
    <numFmt numFmtId="166" formatCode="0.0%"/>
    <numFmt numFmtId="167" formatCode="#,##0.00;[Red]-#,##0.00"/>
    <numFmt numFmtId="168" formatCode="0.0000"/>
  </numFmts>
  <fonts count="4" x14ac:knownFonts="1">
    <font>
      <color theme="1"/>
      <family val="2"/>
      <scheme val="minor"/>
      <sz val="11"/>
      <name val="Calibri"/>
    </font>
    <font>
      <b/>
      <color rgb="FFFFFFFF"/>
    </font>
    <font>
      <b/>
    </font>
    <font>
      <i/>
    </font>
  </fonts>
  <fills count="3">
    <fill>
      <patternFill patternType="none"/>
    </fill>
    <fill>
      <patternFill patternType="gray125"/>
    </fill>
    <fill>
      <patternFill patternType="solid">
        <fgColor rgb="FF0F4C5C"/>
      </patternFill>
    </fill>
  </fills>
  <borders count="1">
    <border>
      <left/>
      <right/>
      <top/>
      <bottom/>
      <diagonal/>
    </border>
  </borders>
  <cellStyleXfs count="1">
    <xf numFmtId="0" fontId="0" fillId="0" borderId="0"/>
  </cellStyleXfs>
  <cellXfs count="29">
    <xf numFmtId="0" fontId="0" fillId="0" borderId="0" xfId="0"/>
    <xf numFmtId="164" fontId="0" fillId="0" borderId="0" xfId="0" applyNumberFormat="1"/>
    <xf numFmtId="0" fontId="1" fillId="2" borderId="0" xfId="0" applyFont="1" applyFill="1"/>
    <xf numFmtId="164" fontId="1" fillId="2" borderId="0" xfId="0" applyNumberFormat="1" applyFont="1" applyFill="1"/>
    <xf numFmtId="0" fontId="2" fillId="0" borderId="0" xfId="0" applyFont="1"/>
    <xf numFmtId="164" fontId="2" fillId="0" borderId="0" xfId="0" applyNumberFormat="1" applyFont="1"/>
    <xf numFmtId="0" fontId="3" fillId="0" borderId="0" xfId="0" applyFont="1"/>
    <xf numFmtId="164" fontId="3" fillId="0" borderId="0" xfId="0" applyNumberFormat="1" applyFont="1"/>
    <xf numFmtId="10" fontId="0" fillId="0" borderId="0" xfId="0" applyNumberFormat="1"/>
    <xf numFmtId="10" fontId="1" fillId="2" borderId="0" xfId="0" applyNumberFormat="1" applyFont="1" applyFill="1"/>
    <xf numFmtId="165" fontId="0" fillId="0" borderId="0" xfId="0" applyNumberFormat="1"/>
    <xf numFmtId="165" fontId="1" fillId="2" borderId="0" xfId="0" applyNumberFormat="1" applyFont="1" applyFill="1"/>
    <xf numFmtId="3" fontId="0" fillId="0" borderId="0" xfId="0" applyNumberFormat="1"/>
    <xf numFmtId="9" fontId="0" fillId="0" borderId="0" xfId="0" applyNumberFormat="1"/>
    <xf numFmtId="3" fontId="1" fillId="2" borderId="0" xfId="0" applyNumberFormat="1" applyFont="1" applyFill="1"/>
    <xf numFmtId="9" fontId="1" fillId="2" borderId="0" xfId="0" applyNumberFormat="1" applyFont="1" applyFill="1"/>
    <xf numFmtId="3" fontId="2" fillId="0" borderId="0" xfId="0" applyNumberFormat="1" applyFont="1"/>
    <xf numFmtId="9" fontId="2" fillId="0" borderId="0" xfId="0" applyNumberFormat="1" applyFont="1"/>
    <xf numFmtId="1" fontId="0" fillId="0" borderId="0" xfId="0" applyNumberFormat="1"/>
    <xf numFmtId="1" fontId="1" fillId="2" borderId="0" xfId="0" applyNumberFormat="1" applyFont="1" applyFill="1"/>
    <xf numFmtId="1" fontId="2" fillId="0" borderId="0" xfId="0" applyNumberFormat="1" applyFont="1"/>
    <xf numFmtId="166" fontId="0" fillId="0" borderId="0" xfId="0" applyNumberFormat="1"/>
    <xf numFmtId="166" fontId="2" fillId="0" borderId="0" xfId="0" applyNumberFormat="1" applyFont="1"/>
    <xf numFmtId="0" fontId="0" fillId="0" borderId="0" xfId="0" applyAlignment="1">
      <alignment vertical="top" wrapText="1"/>
    </xf>
    <xf numFmtId="0" fontId="1" fillId="2" borderId="0" xfId="0" applyFont="1" applyFill="1" applyAlignment="1">
      <alignment vertical="top" wrapText="1"/>
    </xf>
    <xf numFmtId="167" fontId="0" fillId="0" borderId="0" xfId="0" applyNumberFormat="1"/>
    <xf numFmtId="167" fontId="1" fillId="2" borderId="0" xfId="0" applyNumberFormat="1" applyFont="1" applyFill="1"/>
    <xf numFmtId="167" fontId="2" fillId="0" borderId="0" xfId="0" applyNumberFormat="1" applyFont="1"/>
    <xf numFmtId="168"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FormatPr defaultRowHeight="15" outlineLevelRow="0" outlineLevelCol="0" x14ac:dyDescent="55"/>
  <cols>
    <col min="1" max="1" width="16" customWidth="1"/>
    <col min="2" max="2" width="50"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row r="25" spans="1:2" x14ac:dyDescent="0.25">
      <c r="A25" t="s">
        <v>48</v>
      </c>
      <c r="B25" t="s">
        <v>49</v>
      </c>
    </row>
    <row r="26" spans="1:2" x14ac:dyDescent="0.25">
      <c r="A26" t="s">
        <v>50</v>
      </c>
      <c r="B26" t="s">
        <v>51</v>
      </c>
    </row>
    <row r="27" spans="1:2" x14ac:dyDescent="0.25">
      <c r="A27" t="s">
        <v>52</v>
      </c>
      <c r="B27" t="s">
        <v>53</v>
      </c>
    </row>
    <row r="28" spans="1:2" x14ac:dyDescent="0.25">
      <c r="A28" t="s">
        <v>54</v>
      </c>
      <c r="B28" t="s">
        <v>55</v>
      </c>
    </row>
    <row r="29" spans="1:2" x14ac:dyDescent="0.25">
      <c r="A29" t="s">
        <v>56</v>
      </c>
      <c r="B29" t="s">
        <v>57</v>
      </c>
    </row>
    <row r="30" spans="1:2" x14ac:dyDescent="0.25">
      <c r="A30" t="s">
        <v>58</v>
      </c>
      <c r="B30" t="s">
        <v>59</v>
      </c>
    </row>
    <row r="31" spans="1:2" x14ac:dyDescent="0.25">
      <c r="A31" t="s">
        <v>60</v>
      </c>
      <c r="B31" t="s">
        <v>61</v>
      </c>
    </row>
    <row r="32" spans="1:2" x14ac:dyDescent="0.25">
      <c r="A32" t="s">
        <v>62</v>
      </c>
      <c r="B32" t="s">
        <v>63</v>
      </c>
    </row>
    <row r="33" spans="1:2" x14ac:dyDescent="0.25">
      <c r="A33" t="s">
        <v>64</v>
      </c>
      <c r="B33" t="s">
        <v>65</v>
      </c>
    </row>
    <row r="34" spans="1:2" x14ac:dyDescent="0.25">
      <c r="A34" t="s">
        <v>66</v>
      </c>
      <c r="B34" t="s">
        <v>67</v>
      </c>
    </row>
    <row r="35" spans="1:2" x14ac:dyDescent="0.25">
      <c r="A35" t="s">
        <v>68</v>
      </c>
      <c r="B35" t="s">
        <v>69</v>
      </c>
    </row>
    <row r="36" spans="1:2" x14ac:dyDescent="0.25">
      <c r="A36" t="s">
        <v>70</v>
      </c>
      <c r="B36" t="s">
        <v>71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713938.97</v>
      </c>
      <c r="C2" s="1">
        <v>710391.29</v>
      </c>
      <c r="D2" s="1">
        <v>723985.67</v>
      </c>
      <c r="E2" s="1">
        <v>737936.92</v>
      </c>
      <c r="F2" s="1">
        <v>741852.6</v>
      </c>
      <c r="G2" s="1">
        <v>0</v>
      </c>
      <c r="H2" s="1">
        <v>0</v>
      </c>
      <c r="I2" s="1">
        <v>0</v>
      </c>
      <c r="J2" s="1">
        <v>0</v>
      </c>
      <c r="K2" s="1">
        <v>0</v>
      </c>
      <c r="L2" s="1">
        <v>0</v>
      </c>
      <c r="M2" s="1">
        <v>0</v>
      </c>
      <c r="N2" s="1">
        <f>SUM(B2:M2)</f>
      </c>
    </row>
    <row r="3" spans="1:14" x14ac:dyDescent="0.25">
      <c r="A3" t="s">
        <v>87</v>
      </c>
      <c r="B3" s="1">
        <v>0</v>
      </c>
      <c r="C3" s="1">
        <v>0</v>
      </c>
      <c r="D3" s="1">
        <v>0</v>
      </c>
      <c r="E3" s="1">
        <v>0</v>
      </c>
      <c r="F3" s="1">
        <v>0</v>
      </c>
      <c r="G3" s="1">
        <v>0</v>
      </c>
      <c r="H3" s="1">
        <v>0</v>
      </c>
      <c r="I3" s="1">
        <v>0</v>
      </c>
      <c r="J3" s="1">
        <v>0</v>
      </c>
      <c r="K3" s="1">
        <v>0</v>
      </c>
      <c r="L3" s="1">
        <v>0</v>
      </c>
      <c r="M3" s="1">
        <v>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-102134.41</v>
      </c>
      <c r="C5" s="1">
        <v>-100894.42</v>
      </c>
      <c r="D5" s="1">
        <v>-103138.5</v>
      </c>
      <c r="E5" s="1">
        <v>-102015.01</v>
      </c>
      <c r="F5" s="1">
        <v>-99649.08</v>
      </c>
      <c r="G5" s="1">
        <v>0</v>
      </c>
      <c r="H5" s="1">
        <v>0</v>
      </c>
      <c r="I5" s="1">
        <v>0</v>
      </c>
      <c r="J5" s="1">
        <v>0</v>
      </c>
      <c r="K5" s="1">
        <v>0</v>
      </c>
      <c r="L5" s="1">
        <v>0</v>
      </c>
      <c r="M5" s="1">
        <v>0</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-218720.83</v>
      </c>
      <c r="C9" s="1">
        <v>-220289.26</v>
      </c>
      <c r="D9" s="1">
        <v>-220407.59</v>
      </c>
      <c r="E9" s="1">
        <v>-222925.11</v>
      </c>
      <c r="F9" s="1">
        <v>-221627.12</v>
      </c>
      <c r="G9" s="1">
        <v>0</v>
      </c>
      <c r="H9" s="1">
        <v>0</v>
      </c>
      <c r="I9" s="1">
        <v>0</v>
      </c>
      <c r="J9" s="1">
        <v>0</v>
      </c>
      <c r="K9" s="1">
        <v>0</v>
      </c>
      <c r="L9" s="1">
        <v>0</v>
      </c>
      <c r="M9" s="1">
        <v>0</v>
      </c>
      <c r="N9" s="1">
        <f>SUM(B9:M9)</f>
      </c>
    </row>
    <row r="10" spans="1:14" x14ac:dyDescent="0.25">
      <c r="A10" t="s">
        <v>94</v>
      </c>
      <c r="B10" s="1">
        <v>-351900.74</v>
      </c>
      <c r="C10" s="1">
        <v>-354770.23</v>
      </c>
      <c r="D10" s="1">
        <v>-358792.66</v>
      </c>
      <c r="E10" s="1">
        <v>-357106.65</v>
      </c>
      <c r="F10" s="1">
        <v>-359157.66</v>
      </c>
      <c r="G10" s="1">
        <v>0</v>
      </c>
      <c r="H10" s="1">
        <v>0</v>
      </c>
      <c r="I10" s="1">
        <v>0</v>
      </c>
      <c r="J10" s="1">
        <v>0</v>
      </c>
      <c r="K10" s="1">
        <v>0</v>
      </c>
      <c r="L10" s="1">
        <v>0</v>
      </c>
      <c r="M10" s="1">
        <v>0</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-68141.17</v>
      </c>
      <c r="C12" s="1">
        <v>-59980.27</v>
      </c>
      <c r="D12" s="1">
        <v>-66641.41</v>
      </c>
      <c r="E12" s="1">
        <v>-61196.98</v>
      </c>
      <c r="F12" s="1">
        <v>-69145.78</v>
      </c>
      <c r="G12" s="1">
        <v>0</v>
      </c>
      <c r="H12" s="1">
        <v>0</v>
      </c>
      <c r="I12" s="1">
        <v>0</v>
      </c>
      <c r="J12" s="1">
        <v>0</v>
      </c>
      <c r="K12" s="1">
        <v>0</v>
      </c>
      <c r="L12" s="1">
        <v>0</v>
      </c>
      <c r="M12" s="1">
        <v>0</v>
      </c>
      <c r="N12" s="1">
        <f>SUM(B12:M12)</f>
      </c>
    </row>
    <row r="13" spans="1:14" x14ac:dyDescent="0.25">
      <c r="A13" t="s">
        <v>97</v>
      </c>
      <c r="B13" s="1">
        <v>-50336.95</v>
      </c>
      <c r="C13" s="1">
        <v>-49744.51</v>
      </c>
      <c r="D13" s="1">
        <v>-49180.26</v>
      </c>
      <c r="E13" s="1">
        <v>-49290.65</v>
      </c>
      <c r="F13" s="1">
        <v>-50429.4</v>
      </c>
      <c r="G13" s="1">
        <v>0</v>
      </c>
      <c r="H13" s="1">
        <v>0</v>
      </c>
      <c r="I13" s="1">
        <v>0</v>
      </c>
      <c r="J13" s="1">
        <v>0</v>
      </c>
      <c r="K13" s="1">
        <v>0</v>
      </c>
      <c r="L13" s="1">
        <v>0</v>
      </c>
      <c r="M13" s="1">
        <v>0</v>
      </c>
      <c r="N13" s="1">
        <f>SUM(B13:M13)</f>
      </c>
    </row>
    <row r="14" spans="1:14" x14ac:dyDescent="0.25">
      <c r="A14" t="s">
        <v>98</v>
      </c>
      <c r="B14" s="1">
        <v>-56068.59</v>
      </c>
      <c r="C14" s="1">
        <v>-14044.55</v>
      </c>
      <c r="D14" s="1">
        <v>-43993.02</v>
      </c>
      <c r="E14" s="1">
        <v>-35262.48</v>
      </c>
      <c r="F14" s="1">
        <v>-70781.86</v>
      </c>
      <c r="G14" s="1">
        <v>0</v>
      </c>
      <c r="H14" s="1">
        <v>0</v>
      </c>
      <c r="I14" s="1">
        <v>0</v>
      </c>
      <c r="J14" s="1">
        <v>0</v>
      </c>
      <c r="K14" s="1">
        <v>0</v>
      </c>
      <c r="L14" s="1">
        <v>0</v>
      </c>
      <c r="M14" s="1">
        <v>0</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-1254.61</v>
      </c>
      <c r="C17" s="1">
        <v>-48000</v>
      </c>
      <c r="D17" s="1">
        <v>-1334.9</v>
      </c>
      <c r="E17" s="1">
        <v>-1441.08</v>
      </c>
      <c r="F17" s="1">
        <v>-1843.16</v>
      </c>
      <c r="G17" s="1">
        <v>0</v>
      </c>
      <c r="H17" s="1">
        <v>0</v>
      </c>
      <c r="I17" s="1">
        <v>0</v>
      </c>
      <c r="J17" s="1">
        <v>0</v>
      </c>
      <c r="K17" s="1">
        <v>0</v>
      </c>
      <c r="L17" s="1">
        <v>0</v>
      </c>
      <c r="M17" s="1">
        <v>0</v>
      </c>
      <c r="N17" s="1">
        <f>SUM(B17:M17)</f>
      </c>
    </row>
    <row r="18" spans="1:14" x14ac:dyDescent="0.25">
      <c r="A18" t="s">
        <v>102</v>
      </c>
      <c r="B18" s="1">
        <v>-9000</v>
      </c>
      <c r="C18" s="1">
        <v>-9000</v>
      </c>
      <c r="D18" s="1">
        <v>-9000</v>
      </c>
      <c r="E18" s="1">
        <v>-9000</v>
      </c>
      <c r="F18" s="1">
        <v>-9000</v>
      </c>
      <c r="G18" s="1">
        <v>0</v>
      </c>
      <c r="H18" s="1">
        <v>0</v>
      </c>
      <c r="I18" s="1">
        <v>0</v>
      </c>
      <c r="J18" s="1">
        <v>0</v>
      </c>
      <c r="K18" s="1">
        <v>0</v>
      </c>
      <c r="L18" s="1">
        <v>0</v>
      </c>
      <c r="M18" s="1">
        <v>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0</v>
      </c>
      <c r="C21" s="7">
        <v>0</v>
      </c>
      <c r="D21" s="7">
        <v>0</v>
      </c>
      <c r="E21" s="7">
        <v>0</v>
      </c>
      <c r="F21" s="7">
        <v>0</v>
      </c>
      <c r="G21" s="7">
        <v>0</v>
      </c>
      <c r="H21" s="7">
        <v>0</v>
      </c>
      <c r="I21" s="7">
        <v>0</v>
      </c>
      <c r="J21" s="7">
        <v>0</v>
      </c>
      <c r="K21" s="7">
        <v>0</v>
      </c>
      <c r="L21" s="7">
        <v>0</v>
      </c>
      <c r="M21" s="7">
        <v>0</v>
      </c>
      <c r="N21" s="7">
        <f>SUM(B21:M21)</f>
      </c>
    </row>
    <row r="22" spans="1:14" s="6" customFormat="1" x14ac:dyDescent="0.25">
      <c r="A22" s="6" t="s">
        <v>106</v>
      </c>
      <c r="B22" s="7">
        <v>0</v>
      </c>
      <c r="C22" s="7">
        <v>0</v>
      </c>
      <c r="D22" s="7">
        <v>0</v>
      </c>
      <c r="E22" s="7">
        <v>0</v>
      </c>
      <c r="F22" s="7">
        <v>0</v>
      </c>
      <c r="G22" s="7">
        <v>0</v>
      </c>
      <c r="H22" s="7">
        <v>0</v>
      </c>
      <c r="I22" s="7">
        <v>0</v>
      </c>
      <c r="J22" s="7">
        <v>0</v>
      </c>
      <c r="K22" s="7">
        <v>0</v>
      </c>
      <c r="L22" s="7">
        <v>0</v>
      </c>
      <c r="M22" s="7">
        <v>0</v>
      </c>
      <c r="N22" s="7">
        <f>SUM(B22:M22)</f>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158473.72</v>
      </c>
      <c r="C2" s="1">
        <v>151283.04</v>
      </c>
      <c r="D2" s="1">
        <v>159554.65</v>
      </c>
      <c r="E2" s="1">
        <v>164926.27</v>
      </c>
      <c r="F2" s="1">
        <v>157741.32</v>
      </c>
      <c r="G2" s="1">
        <v>0</v>
      </c>
      <c r="H2" s="1">
        <v>0</v>
      </c>
      <c r="I2" s="1">
        <v>0</v>
      </c>
      <c r="J2" s="1">
        <v>0</v>
      </c>
      <c r="K2" s="1">
        <v>0</v>
      </c>
      <c r="L2" s="1">
        <v>0</v>
      </c>
      <c r="M2" s="1">
        <v>0</v>
      </c>
      <c r="N2" s="1">
        <f>SUM(B2:M2)</f>
      </c>
    </row>
    <row r="3" spans="1:14" x14ac:dyDescent="0.25">
      <c r="A3" t="s">
        <v>87</v>
      </c>
      <c r="B3" s="1">
        <v>0</v>
      </c>
      <c r="C3" s="1">
        <v>0</v>
      </c>
      <c r="D3" s="1">
        <v>0</v>
      </c>
      <c r="E3" s="1">
        <v>0</v>
      </c>
      <c r="F3" s="1">
        <v>0</v>
      </c>
      <c r="G3" s="1">
        <v>0</v>
      </c>
      <c r="H3" s="1">
        <v>0</v>
      </c>
      <c r="I3" s="1">
        <v>0</v>
      </c>
      <c r="J3" s="1">
        <v>0</v>
      </c>
      <c r="K3" s="1">
        <v>0</v>
      </c>
      <c r="L3" s="1">
        <v>0</v>
      </c>
      <c r="M3" s="1">
        <v>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-20802.28</v>
      </c>
      <c r="C5" s="1">
        <v>-19912.13</v>
      </c>
      <c r="D5" s="1">
        <v>-20947.94</v>
      </c>
      <c r="E5" s="1">
        <v>-20945.86</v>
      </c>
      <c r="F5" s="1">
        <v>-20748.47</v>
      </c>
      <c r="G5" s="1">
        <v>0</v>
      </c>
      <c r="H5" s="1">
        <v>0</v>
      </c>
      <c r="I5" s="1">
        <v>0</v>
      </c>
      <c r="J5" s="1">
        <v>0</v>
      </c>
      <c r="K5" s="1">
        <v>0</v>
      </c>
      <c r="L5" s="1">
        <v>0</v>
      </c>
      <c r="M5" s="1">
        <v>0</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-50855.11</v>
      </c>
      <c r="C9" s="1">
        <v>-50670.21</v>
      </c>
      <c r="D9" s="1">
        <v>-50736.38</v>
      </c>
      <c r="E9" s="1">
        <v>-51007.3</v>
      </c>
      <c r="F9" s="1">
        <v>-50494.73</v>
      </c>
      <c r="G9" s="1">
        <v>0</v>
      </c>
      <c r="H9" s="1">
        <v>0</v>
      </c>
      <c r="I9" s="1">
        <v>0</v>
      </c>
      <c r="J9" s="1">
        <v>0</v>
      </c>
      <c r="K9" s="1">
        <v>0</v>
      </c>
      <c r="L9" s="1">
        <v>0</v>
      </c>
      <c r="M9" s="1">
        <v>0</v>
      </c>
      <c r="N9" s="1">
        <f>SUM(B9:M9)</f>
      </c>
    </row>
    <row r="10" spans="1:14" x14ac:dyDescent="0.25">
      <c r="A10" t="s">
        <v>94</v>
      </c>
      <c r="B10" s="1">
        <v>0</v>
      </c>
      <c r="C10" s="1">
        <v>0</v>
      </c>
      <c r="D10" s="1">
        <v>0</v>
      </c>
      <c r="E10" s="1">
        <v>0</v>
      </c>
      <c r="F10" s="1">
        <v>0</v>
      </c>
      <c r="G10" s="1">
        <v>0</v>
      </c>
      <c r="H10" s="1">
        <v>0</v>
      </c>
      <c r="I10" s="1">
        <v>0</v>
      </c>
      <c r="J10" s="1">
        <v>0</v>
      </c>
      <c r="K10" s="1">
        <v>0</v>
      </c>
      <c r="L10" s="1">
        <v>0</v>
      </c>
      <c r="M10" s="1">
        <v>0</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-10168.55</v>
      </c>
      <c r="C12" s="1">
        <v>-11497.88</v>
      </c>
      <c r="D12" s="1">
        <v>-10697.35</v>
      </c>
      <c r="E12" s="1">
        <v>-11705.18</v>
      </c>
      <c r="F12" s="1">
        <v>0</v>
      </c>
      <c r="G12" s="1">
        <v>0</v>
      </c>
      <c r="H12" s="1">
        <v>0</v>
      </c>
      <c r="I12" s="1">
        <v>0</v>
      </c>
      <c r="J12" s="1">
        <v>0</v>
      </c>
      <c r="K12" s="1">
        <v>0</v>
      </c>
      <c r="L12" s="1">
        <v>0</v>
      </c>
      <c r="M12" s="1">
        <v>0</v>
      </c>
      <c r="N12" s="1">
        <f>SUM(B12:M12)</f>
      </c>
    </row>
    <row r="13" spans="1:14" x14ac:dyDescent="0.25">
      <c r="A13" t="s">
        <v>97</v>
      </c>
      <c r="B13" s="1">
        <v>0</v>
      </c>
      <c r="C13" s="1">
        <v>0</v>
      </c>
      <c r="D13" s="1">
        <v>0</v>
      </c>
      <c r="E13" s="1">
        <v>0</v>
      </c>
      <c r="F13" s="1">
        <v>0</v>
      </c>
      <c r="G13" s="1">
        <v>0</v>
      </c>
      <c r="H13" s="1">
        <v>0</v>
      </c>
      <c r="I13" s="1">
        <v>0</v>
      </c>
      <c r="J13" s="1">
        <v>0</v>
      </c>
      <c r="K13" s="1">
        <v>0</v>
      </c>
      <c r="L13" s="1">
        <v>0</v>
      </c>
      <c r="M13" s="1">
        <v>0</v>
      </c>
      <c r="N13" s="1">
        <f>SUM(B13:M13)</f>
      </c>
    </row>
    <row r="14" spans="1:14" x14ac:dyDescent="0.25">
      <c r="A14" t="s">
        <v>98</v>
      </c>
      <c r="B14" s="1">
        <v>0</v>
      </c>
      <c r="C14" s="1">
        <v>0</v>
      </c>
      <c r="D14" s="1">
        <v>0</v>
      </c>
      <c r="E14" s="1">
        <v>0</v>
      </c>
      <c r="F14" s="1">
        <v>0</v>
      </c>
      <c r="G14" s="1">
        <v>0</v>
      </c>
      <c r="H14" s="1">
        <v>0</v>
      </c>
      <c r="I14" s="1">
        <v>0</v>
      </c>
      <c r="J14" s="1">
        <v>0</v>
      </c>
      <c r="K14" s="1">
        <v>0</v>
      </c>
      <c r="L14" s="1">
        <v>0</v>
      </c>
      <c r="M14" s="1">
        <v>0</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0</v>
      </c>
      <c r="C17" s="1">
        <v>0</v>
      </c>
      <c r="D17" s="1">
        <v>0</v>
      </c>
      <c r="E17" s="1">
        <v>0</v>
      </c>
      <c r="F17" s="1">
        <v>0</v>
      </c>
      <c r="G17" s="1">
        <v>0</v>
      </c>
      <c r="H17" s="1">
        <v>0</v>
      </c>
      <c r="I17" s="1">
        <v>0</v>
      </c>
      <c r="J17" s="1">
        <v>0</v>
      </c>
      <c r="K17" s="1">
        <v>0</v>
      </c>
      <c r="L17" s="1">
        <v>0</v>
      </c>
      <c r="M17" s="1">
        <v>0</v>
      </c>
      <c r="N17" s="1">
        <f>SUM(B17:M17)</f>
      </c>
    </row>
    <row r="18" spans="1:14" x14ac:dyDescent="0.25">
      <c r="A18" t="s">
        <v>102</v>
      </c>
      <c r="B18" s="1">
        <v>0</v>
      </c>
      <c r="C18" s="1">
        <v>0</v>
      </c>
      <c r="D18" s="1">
        <v>0</v>
      </c>
      <c r="E18" s="1">
        <v>0</v>
      </c>
      <c r="F18" s="1">
        <v>0</v>
      </c>
      <c r="G18" s="1">
        <v>0</v>
      </c>
      <c r="H18" s="1">
        <v>0</v>
      </c>
      <c r="I18" s="1">
        <v>0</v>
      </c>
      <c r="J18" s="1">
        <v>0</v>
      </c>
      <c r="K18" s="1">
        <v>0</v>
      </c>
      <c r="L18" s="1">
        <v>0</v>
      </c>
      <c r="M18" s="1">
        <v>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0</v>
      </c>
      <c r="C21" s="7">
        <v>0</v>
      </c>
      <c r="D21" s="7">
        <v>0</v>
      </c>
      <c r="E21" s="7">
        <v>0</v>
      </c>
      <c r="F21" s="7">
        <v>0</v>
      </c>
      <c r="G21" s="7">
        <v>0</v>
      </c>
      <c r="H21" s="7">
        <v>0</v>
      </c>
      <c r="I21" s="7">
        <v>0</v>
      </c>
      <c r="J21" s="7">
        <v>0</v>
      </c>
      <c r="K21" s="7">
        <v>0</v>
      </c>
      <c r="L21" s="7">
        <v>0</v>
      </c>
      <c r="M21" s="7">
        <v>0</v>
      </c>
      <c r="N21" s="7">
        <f>SUM(B21:M21)</f>
      </c>
    </row>
    <row r="22" spans="1:14" s="6" customFormat="1" x14ac:dyDescent="0.25">
      <c r="A22" s="6" t="s">
        <v>106</v>
      </c>
      <c r="B22" s="7">
        <v>0</v>
      </c>
      <c r="C22" s="7">
        <v>0</v>
      </c>
      <c r="D22" s="7">
        <v>0</v>
      </c>
      <c r="E22" s="7">
        <v>0</v>
      </c>
      <c r="F22" s="7">
        <v>0</v>
      </c>
      <c r="G22" s="7">
        <v>0</v>
      </c>
      <c r="H22" s="7">
        <v>0</v>
      </c>
      <c r="I22" s="7">
        <v>0</v>
      </c>
      <c r="J22" s="7">
        <v>0</v>
      </c>
      <c r="K22" s="7">
        <v>0</v>
      </c>
      <c r="L22" s="7">
        <v>0</v>
      </c>
      <c r="M22" s="7">
        <v>0</v>
      </c>
      <c r="N22" s="7">
        <f>SUM(B22:M22)</f>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0</v>
      </c>
      <c r="C2" s="1">
        <v>0</v>
      </c>
      <c r="D2" s="1">
        <v>0</v>
      </c>
      <c r="E2" s="1">
        <v>0</v>
      </c>
      <c r="F2" s="1">
        <v>0</v>
      </c>
      <c r="G2" s="1">
        <v>0</v>
      </c>
      <c r="H2" s="1">
        <v>0</v>
      </c>
      <c r="I2" s="1">
        <v>0</v>
      </c>
      <c r="J2" s="1">
        <v>0</v>
      </c>
      <c r="K2" s="1">
        <v>0</v>
      </c>
      <c r="L2" s="1">
        <v>0</v>
      </c>
      <c r="M2" s="1">
        <v>0</v>
      </c>
      <c r="N2" s="1">
        <f>SUM(B2:M2)</f>
      </c>
    </row>
    <row r="3" spans="1:14" x14ac:dyDescent="0.25">
      <c r="A3" t="s">
        <v>87</v>
      </c>
      <c r="B3" s="1">
        <v>0</v>
      </c>
      <c r="C3" s="1">
        <v>0</v>
      </c>
      <c r="D3" s="1">
        <v>0</v>
      </c>
      <c r="E3" s="1">
        <v>0</v>
      </c>
      <c r="F3" s="1">
        <v>0</v>
      </c>
      <c r="G3" s="1">
        <v>0</v>
      </c>
      <c r="H3" s="1">
        <v>0</v>
      </c>
      <c r="I3" s="1">
        <v>0</v>
      </c>
      <c r="J3" s="1">
        <v>0</v>
      </c>
      <c r="K3" s="1">
        <v>0</v>
      </c>
      <c r="L3" s="1">
        <v>0</v>
      </c>
      <c r="M3" s="1">
        <v>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0</v>
      </c>
      <c r="C5" s="1">
        <v>0</v>
      </c>
      <c r="D5" s="1">
        <v>0</v>
      </c>
      <c r="E5" s="1">
        <v>0</v>
      </c>
      <c r="F5" s="1">
        <v>0</v>
      </c>
      <c r="G5" s="1">
        <v>0</v>
      </c>
      <c r="H5" s="1">
        <v>0</v>
      </c>
      <c r="I5" s="1">
        <v>0</v>
      </c>
      <c r="J5" s="1">
        <v>0</v>
      </c>
      <c r="K5" s="1">
        <v>0</v>
      </c>
      <c r="L5" s="1">
        <v>0</v>
      </c>
      <c r="M5" s="1">
        <v>0</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0</v>
      </c>
      <c r="C9" s="1">
        <v>0</v>
      </c>
      <c r="D9" s="1">
        <v>0</v>
      </c>
      <c r="E9" s="1">
        <v>0</v>
      </c>
      <c r="F9" s="1">
        <v>0</v>
      </c>
      <c r="G9" s="1">
        <v>0</v>
      </c>
      <c r="H9" s="1">
        <v>0</v>
      </c>
      <c r="I9" s="1">
        <v>0</v>
      </c>
      <c r="J9" s="1">
        <v>0</v>
      </c>
      <c r="K9" s="1">
        <v>0</v>
      </c>
      <c r="L9" s="1">
        <v>0</v>
      </c>
      <c r="M9" s="1">
        <v>0</v>
      </c>
      <c r="N9" s="1">
        <f>SUM(B9:M9)</f>
      </c>
    </row>
    <row r="10" spans="1:14" x14ac:dyDescent="0.25">
      <c r="A10" t="s">
        <v>94</v>
      </c>
      <c r="B10" s="1">
        <v>0</v>
      </c>
      <c r="C10" s="1">
        <v>0</v>
      </c>
      <c r="D10" s="1">
        <v>0</v>
      </c>
      <c r="E10" s="1">
        <v>0</v>
      </c>
      <c r="F10" s="1">
        <v>0</v>
      </c>
      <c r="G10" s="1">
        <v>0</v>
      </c>
      <c r="H10" s="1">
        <v>0</v>
      </c>
      <c r="I10" s="1">
        <v>0</v>
      </c>
      <c r="J10" s="1">
        <v>0</v>
      </c>
      <c r="K10" s="1">
        <v>0</v>
      </c>
      <c r="L10" s="1">
        <v>0</v>
      </c>
      <c r="M10" s="1">
        <v>0</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0</v>
      </c>
      <c r="C12" s="1">
        <v>0</v>
      </c>
      <c r="D12" s="1">
        <v>0</v>
      </c>
      <c r="E12" s="1">
        <v>0</v>
      </c>
      <c r="F12" s="1">
        <v>0</v>
      </c>
      <c r="G12" s="1">
        <v>0</v>
      </c>
      <c r="H12" s="1">
        <v>0</v>
      </c>
      <c r="I12" s="1">
        <v>0</v>
      </c>
      <c r="J12" s="1">
        <v>0</v>
      </c>
      <c r="K12" s="1">
        <v>0</v>
      </c>
      <c r="L12" s="1">
        <v>0</v>
      </c>
      <c r="M12" s="1">
        <v>0</v>
      </c>
      <c r="N12" s="1">
        <f>SUM(B12:M12)</f>
      </c>
    </row>
    <row r="13" spans="1:14" x14ac:dyDescent="0.25">
      <c r="A13" t="s">
        <v>97</v>
      </c>
      <c r="B13" s="1">
        <v>0</v>
      </c>
      <c r="C13" s="1">
        <v>0</v>
      </c>
      <c r="D13" s="1">
        <v>0</v>
      </c>
      <c r="E13" s="1">
        <v>0</v>
      </c>
      <c r="F13" s="1">
        <v>0</v>
      </c>
      <c r="G13" s="1">
        <v>0</v>
      </c>
      <c r="H13" s="1">
        <v>0</v>
      </c>
      <c r="I13" s="1">
        <v>0</v>
      </c>
      <c r="J13" s="1">
        <v>0</v>
      </c>
      <c r="K13" s="1">
        <v>0</v>
      </c>
      <c r="L13" s="1">
        <v>0</v>
      </c>
      <c r="M13" s="1">
        <v>0</v>
      </c>
      <c r="N13" s="1">
        <f>SUM(B13:M13)</f>
      </c>
    </row>
    <row r="14" spans="1:14" x14ac:dyDescent="0.25">
      <c r="A14" t="s">
        <v>98</v>
      </c>
      <c r="B14" s="1">
        <v>-6068.59</v>
      </c>
      <c r="C14" s="1">
        <v>-6044.55</v>
      </c>
      <c r="D14" s="1">
        <v>-5993.02</v>
      </c>
      <c r="E14" s="1">
        <v>-6262.48</v>
      </c>
      <c r="F14" s="1">
        <v>-5781.86</v>
      </c>
      <c r="G14" s="1">
        <v>0</v>
      </c>
      <c r="H14" s="1">
        <v>0</v>
      </c>
      <c r="I14" s="1">
        <v>0</v>
      </c>
      <c r="J14" s="1">
        <v>0</v>
      </c>
      <c r="K14" s="1">
        <v>0</v>
      </c>
      <c r="L14" s="1">
        <v>0</v>
      </c>
      <c r="M14" s="1">
        <v>0</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0</v>
      </c>
      <c r="C17" s="1">
        <v>0</v>
      </c>
      <c r="D17" s="1">
        <v>0</v>
      </c>
      <c r="E17" s="1">
        <v>0</v>
      </c>
      <c r="F17" s="1">
        <v>0</v>
      </c>
      <c r="G17" s="1">
        <v>0</v>
      </c>
      <c r="H17" s="1">
        <v>0</v>
      </c>
      <c r="I17" s="1">
        <v>0</v>
      </c>
      <c r="J17" s="1">
        <v>0</v>
      </c>
      <c r="K17" s="1">
        <v>0</v>
      </c>
      <c r="L17" s="1">
        <v>0</v>
      </c>
      <c r="M17" s="1">
        <v>0</v>
      </c>
      <c r="N17" s="1">
        <f>SUM(B17:M17)</f>
      </c>
    </row>
    <row r="18" spans="1:14" x14ac:dyDescent="0.25">
      <c r="A18" t="s">
        <v>102</v>
      </c>
      <c r="B18" s="1">
        <v>0</v>
      </c>
      <c r="C18" s="1">
        <v>0</v>
      </c>
      <c r="D18" s="1">
        <v>0</v>
      </c>
      <c r="E18" s="1">
        <v>0</v>
      </c>
      <c r="F18" s="1">
        <v>0</v>
      </c>
      <c r="G18" s="1">
        <v>0</v>
      </c>
      <c r="H18" s="1">
        <v>0</v>
      </c>
      <c r="I18" s="1">
        <v>0</v>
      </c>
      <c r="J18" s="1">
        <v>0</v>
      </c>
      <c r="K18" s="1">
        <v>0</v>
      </c>
      <c r="L18" s="1">
        <v>0</v>
      </c>
      <c r="M18" s="1">
        <v>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0</v>
      </c>
      <c r="C21" s="7">
        <v>0</v>
      </c>
      <c r="D21" s="7">
        <v>0</v>
      </c>
      <c r="E21" s="7">
        <v>0</v>
      </c>
      <c r="F21" s="7">
        <v>0</v>
      </c>
      <c r="G21" s="7">
        <v>0</v>
      </c>
      <c r="H21" s="7">
        <v>0</v>
      </c>
      <c r="I21" s="7">
        <v>0</v>
      </c>
      <c r="J21" s="7">
        <v>0</v>
      </c>
      <c r="K21" s="7">
        <v>0</v>
      </c>
      <c r="L21" s="7">
        <v>0</v>
      </c>
      <c r="M21" s="7">
        <v>0</v>
      </c>
      <c r="N21" s="7">
        <f>SUM(B21:M21)</f>
      </c>
    </row>
    <row r="22" spans="1:14" s="6" customFormat="1" x14ac:dyDescent="0.25">
      <c r="A22" s="6" t="s">
        <v>106</v>
      </c>
      <c r="B22" s="7">
        <v>0</v>
      </c>
      <c r="C22" s="7">
        <v>0</v>
      </c>
      <c r="D22" s="7">
        <v>0</v>
      </c>
      <c r="E22" s="7">
        <v>0</v>
      </c>
      <c r="F22" s="7">
        <v>0</v>
      </c>
      <c r="G22" s="7">
        <v>0</v>
      </c>
      <c r="H22" s="7">
        <v>0</v>
      </c>
      <c r="I22" s="7">
        <v>0</v>
      </c>
      <c r="J22" s="7">
        <v>0</v>
      </c>
      <c r="K22" s="7">
        <v>0</v>
      </c>
      <c r="L22" s="7">
        <v>0</v>
      </c>
      <c r="M22" s="7">
        <v>0</v>
      </c>
      <c r="N22" s="7">
        <f>SUM(B22:M22)</f>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555465.25</v>
      </c>
      <c r="C2" s="1">
        <v>559108.25</v>
      </c>
      <c r="D2" s="1">
        <v>564431.02</v>
      </c>
      <c r="E2" s="1">
        <v>573010.65</v>
      </c>
      <c r="F2" s="1">
        <v>584111.28</v>
      </c>
      <c r="G2" s="1">
        <v>0</v>
      </c>
      <c r="H2" s="1">
        <v>0</v>
      </c>
      <c r="I2" s="1">
        <v>0</v>
      </c>
      <c r="J2" s="1">
        <v>0</v>
      </c>
      <c r="K2" s="1">
        <v>0</v>
      </c>
      <c r="L2" s="1">
        <v>0</v>
      </c>
      <c r="M2" s="1">
        <v>0</v>
      </c>
      <c r="N2" s="1">
        <f>SUM(B2:M2)</f>
      </c>
    </row>
    <row r="3" spans="1:14" x14ac:dyDescent="0.25">
      <c r="A3" t="s">
        <v>87</v>
      </c>
      <c r="B3" s="1">
        <v>0</v>
      </c>
      <c r="C3" s="1">
        <v>0</v>
      </c>
      <c r="D3" s="1">
        <v>0</v>
      </c>
      <c r="E3" s="1">
        <v>0</v>
      </c>
      <c r="F3" s="1">
        <v>0</v>
      </c>
      <c r="G3" s="1">
        <v>0</v>
      </c>
      <c r="H3" s="1">
        <v>0</v>
      </c>
      <c r="I3" s="1">
        <v>0</v>
      </c>
      <c r="J3" s="1">
        <v>0</v>
      </c>
      <c r="K3" s="1">
        <v>0</v>
      </c>
      <c r="L3" s="1">
        <v>0</v>
      </c>
      <c r="M3" s="1">
        <v>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-81332.13</v>
      </c>
      <c r="C5" s="1">
        <v>-80982.29</v>
      </c>
      <c r="D5" s="1">
        <v>-82190.56</v>
      </c>
      <c r="E5" s="1">
        <v>-81069.15</v>
      </c>
      <c r="F5" s="1">
        <v>-78900.61</v>
      </c>
      <c r="G5" s="1">
        <v>0</v>
      </c>
      <c r="H5" s="1">
        <v>0</v>
      </c>
      <c r="I5" s="1">
        <v>0</v>
      </c>
      <c r="J5" s="1">
        <v>0</v>
      </c>
      <c r="K5" s="1">
        <v>0</v>
      </c>
      <c r="L5" s="1">
        <v>0</v>
      </c>
      <c r="M5" s="1">
        <v>0</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-167865.72</v>
      </c>
      <c r="C9" s="1">
        <v>-169619.05</v>
      </c>
      <c r="D9" s="1">
        <v>-169671.21</v>
      </c>
      <c r="E9" s="1">
        <v>-171917.81</v>
      </c>
      <c r="F9" s="1">
        <v>-171132.39</v>
      </c>
      <c r="G9" s="1">
        <v>0</v>
      </c>
      <c r="H9" s="1">
        <v>0</v>
      </c>
      <c r="I9" s="1">
        <v>0</v>
      </c>
      <c r="J9" s="1">
        <v>0</v>
      </c>
      <c r="K9" s="1">
        <v>0</v>
      </c>
      <c r="L9" s="1">
        <v>0</v>
      </c>
      <c r="M9" s="1">
        <v>0</v>
      </c>
      <c r="N9" s="1">
        <f>SUM(B9:M9)</f>
      </c>
    </row>
    <row r="10" spans="1:14" x14ac:dyDescent="0.25">
      <c r="A10" t="s">
        <v>94</v>
      </c>
      <c r="B10" s="1">
        <v>-351900.74</v>
      </c>
      <c r="C10" s="1">
        <v>-354770.23</v>
      </c>
      <c r="D10" s="1">
        <v>-358792.66</v>
      </c>
      <c r="E10" s="1">
        <v>-357106.65</v>
      </c>
      <c r="F10" s="1">
        <v>-359157.66</v>
      </c>
      <c r="G10" s="1">
        <v>0</v>
      </c>
      <c r="H10" s="1">
        <v>0</v>
      </c>
      <c r="I10" s="1">
        <v>0</v>
      </c>
      <c r="J10" s="1">
        <v>0</v>
      </c>
      <c r="K10" s="1">
        <v>0</v>
      </c>
      <c r="L10" s="1">
        <v>0</v>
      </c>
      <c r="M10" s="1">
        <v>0</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-57972.62</v>
      </c>
      <c r="C12" s="1">
        <v>-48482.39</v>
      </c>
      <c r="D12" s="1">
        <v>-55944.06</v>
      </c>
      <c r="E12" s="1">
        <v>-49491.8</v>
      </c>
      <c r="F12" s="1">
        <v>-69145.78</v>
      </c>
      <c r="G12" s="1">
        <v>0</v>
      </c>
      <c r="H12" s="1">
        <v>0</v>
      </c>
      <c r="I12" s="1">
        <v>0</v>
      </c>
      <c r="J12" s="1">
        <v>0</v>
      </c>
      <c r="K12" s="1">
        <v>0</v>
      </c>
      <c r="L12" s="1">
        <v>0</v>
      </c>
      <c r="M12" s="1">
        <v>0</v>
      </c>
      <c r="N12" s="1">
        <f>SUM(B12:M12)</f>
      </c>
    </row>
    <row r="13" spans="1:14" x14ac:dyDescent="0.25">
      <c r="A13" t="s">
        <v>97</v>
      </c>
      <c r="B13" s="1">
        <v>-50336.95</v>
      </c>
      <c r="C13" s="1">
        <v>-49744.51</v>
      </c>
      <c r="D13" s="1">
        <v>-49180.26</v>
      </c>
      <c r="E13" s="1">
        <v>-49290.65</v>
      </c>
      <c r="F13" s="1">
        <v>-50429.4</v>
      </c>
      <c r="G13" s="1">
        <v>0</v>
      </c>
      <c r="H13" s="1">
        <v>0</v>
      </c>
      <c r="I13" s="1">
        <v>0</v>
      </c>
      <c r="J13" s="1">
        <v>0</v>
      </c>
      <c r="K13" s="1">
        <v>0</v>
      </c>
      <c r="L13" s="1">
        <v>0</v>
      </c>
      <c r="M13" s="1">
        <v>0</v>
      </c>
      <c r="N13" s="1">
        <f>SUM(B13:M13)</f>
      </c>
    </row>
    <row r="14" spans="1:14" x14ac:dyDescent="0.25">
      <c r="A14" t="s">
        <v>98</v>
      </c>
      <c r="B14" s="1">
        <v>-50000</v>
      </c>
      <c r="C14" s="1">
        <v>-8000</v>
      </c>
      <c r="D14" s="1">
        <v>-38000</v>
      </c>
      <c r="E14" s="1">
        <v>-29000</v>
      </c>
      <c r="F14" s="1">
        <v>-65000</v>
      </c>
      <c r="G14" s="1">
        <v>0</v>
      </c>
      <c r="H14" s="1">
        <v>0</v>
      </c>
      <c r="I14" s="1">
        <v>0</v>
      </c>
      <c r="J14" s="1">
        <v>0</v>
      </c>
      <c r="K14" s="1">
        <v>0</v>
      </c>
      <c r="L14" s="1">
        <v>0</v>
      </c>
      <c r="M14" s="1">
        <v>0</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-1254.61</v>
      </c>
      <c r="C17" s="1">
        <v>-48000</v>
      </c>
      <c r="D17" s="1">
        <v>-1334.9</v>
      </c>
      <c r="E17" s="1">
        <v>-1441.08</v>
      </c>
      <c r="F17" s="1">
        <v>-1843.16</v>
      </c>
      <c r="G17" s="1">
        <v>0</v>
      </c>
      <c r="H17" s="1">
        <v>0</v>
      </c>
      <c r="I17" s="1">
        <v>0</v>
      </c>
      <c r="J17" s="1">
        <v>0</v>
      </c>
      <c r="K17" s="1">
        <v>0</v>
      </c>
      <c r="L17" s="1">
        <v>0</v>
      </c>
      <c r="M17" s="1">
        <v>0</v>
      </c>
      <c r="N17" s="1">
        <f>SUM(B17:M17)</f>
      </c>
    </row>
    <row r="18" spans="1:14" x14ac:dyDescent="0.25">
      <c r="A18" t="s">
        <v>102</v>
      </c>
      <c r="B18" s="1">
        <v>-9000</v>
      </c>
      <c r="C18" s="1">
        <v>-9000</v>
      </c>
      <c r="D18" s="1">
        <v>-9000</v>
      </c>
      <c r="E18" s="1">
        <v>-9000</v>
      </c>
      <c r="F18" s="1">
        <v>-9000</v>
      </c>
      <c r="G18" s="1">
        <v>0</v>
      </c>
      <c r="H18" s="1">
        <v>0</v>
      </c>
      <c r="I18" s="1">
        <v>0</v>
      </c>
      <c r="J18" s="1">
        <v>0</v>
      </c>
      <c r="K18" s="1">
        <v>0</v>
      </c>
      <c r="L18" s="1">
        <v>0</v>
      </c>
      <c r="M18" s="1">
        <v>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0</v>
      </c>
      <c r="C21" s="7">
        <v>0</v>
      </c>
      <c r="D21" s="7">
        <v>0</v>
      </c>
      <c r="E21" s="7">
        <v>0</v>
      </c>
      <c r="F21" s="7">
        <v>0</v>
      </c>
      <c r="G21" s="7">
        <v>0</v>
      </c>
      <c r="H21" s="7">
        <v>0</v>
      </c>
      <c r="I21" s="7">
        <v>0</v>
      </c>
      <c r="J21" s="7">
        <v>0</v>
      </c>
      <c r="K21" s="7">
        <v>0</v>
      </c>
      <c r="L21" s="7">
        <v>0</v>
      </c>
      <c r="M21" s="7">
        <v>0</v>
      </c>
      <c r="N21" s="7">
        <f>SUM(B21:M21)</f>
      </c>
    </row>
    <row r="22" spans="1:14" s="6" customFormat="1" x14ac:dyDescent="0.25">
      <c r="A22" s="6" t="s">
        <v>106</v>
      </c>
      <c r="B22" s="7">
        <v>0</v>
      </c>
      <c r="C22" s="7">
        <v>0</v>
      </c>
      <c r="D22" s="7">
        <v>0</v>
      </c>
      <c r="E22" s="7">
        <v>0</v>
      </c>
      <c r="F22" s="7">
        <v>0</v>
      </c>
      <c r="G22" s="7">
        <v>0</v>
      </c>
      <c r="H22" s="7">
        <v>0</v>
      </c>
      <c r="I22" s="7">
        <v>0</v>
      </c>
      <c r="J22" s="7">
        <v>0</v>
      </c>
      <c r="K22" s="7">
        <v>0</v>
      </c>
      <c r="L22" s="7">
        <v>0</v>
      </c>
      <c r="M22" s="7">
        <v>0</v>
      </c>
      <c r="N22" s="7">
        <f>SUM(B22:M22)</f>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707247.62</v>
      </c>
      <c r="C2" s="1">
        <v>718220.29</v>
      </c>
      <c r="D2" s="1">
        <v>729494.88</v>
      </c>
      <c r="E2" s="1">
        <v>742612.36</v>
      </c>
      <c r="F2" s="1">
        <v>755799.29</v>
      </c>
      <c r="G2" s="1">
        <v>783080.2</v>
      </c>
      <c r="H2" s="1">
        <v>782379.23</v>
      </c>
      <c r="I2" s="1">
        <v>824889.99</v>
      </c>
      <c r="J2" s="1">
        <v>786987.39</v>
      </c>
      <c r="K2" s="1">
        <v>807656.99</v>
      </c>
      <c r="L2" s="1">
        <v>836348.06</v>
      </c>
      <c r="M2" s="1">
        <v>842183.56</v>
      </c>
      <c r="N2" s="1">
        <f>SUM(B2:M2)</f>
      </c>
    </row>
    <row r="3" spans="1:14" x14ac:dyDescent="0.25">
      <c r="A3" t="s">
        <v>87</v>
      </c>
      <c r="B3" s="1">
        <v>0</v>
      </c>
      <c r="C3" s="1">
        <v>0</v>
      </c>
      <c r="D3" s="1">
        <v>35000</v>
      </c>
      <c r="E3" s="1">
        <v>35000</v>
      </c>
      <c r="F3" s="1">
        <v>35000</v>
      </c>
      <c r="G3" s="1">
        <v>35000</v>
      </c>
      <c r="H3" s="1">
        <v>35000</v>
      </c>
      <c r="I3" s="1">
        <v>35000</v>
      </c>
      <c r="J3" s="1">
        <v>35000</v>
      </c>
      <c r="K3" s="1">
        <v>35000</v>
      </c>
      <c r="L3" s="1">
        <v>35000</v>
      </c>
      <c r="M3" s="1">
        <v>35000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-89708.3</v>
      </c>
      <c r="C5" s="1">
        <v>-90747.54</v>
      </c>
      <c r="D5" s="1">
        <v>-93127.26</v>
      </c>
      <c r="E5" s="1">
        <v>-93510.42</v>
      </c>
      <c r="F5" s="1">
        <v>-94585.19</v>
      </c>
      <c r="G5" s="1">
        <v>-95668.22</v>
      </c>
      <c r="H5" s="1">
        <v>-96759.51</v>
      </c>
      <c r="I5" s="1">
        <v>-97859.1</v>
      </c>
      <c r="J5" s="1">
        <v>-98966.99</v>
      </c>
      <c r="K5" s="1">
        <v>-100083.2</v>
      </c>
      <c r="L5" s="1">
        <v>-101207.74</v>
      </c>
      <c r="M5" s="1">
        <v>-102340.63</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-228409.23</v>
      </c>
      <c r="C9" s="1">
        <v>-228409.23</v>
      </c>
      <c r="D9" s="1">
        <v>-238409.23</v>
      </c>
      <c r="E9" s="1">
        <v>-240170.9</v>
      </c>
      <c r="F9" s="1">
        <v>-240170.9</v>
      </c>
      <c r="G9" s="1">
        <v>-240170.9</v>
      </c>
      <c r="H9" s="1">
        <v>-240170.9</v>
      </c>
      <c r="I9" s="1">
        <v>-240170.9</v>
      </c>
      <c r="J9" s="1">
        <v>-247068</v>
      </c>
      <c r="K9" s="1">
        <v>-247068</v>
      </c>
      <c r="L9" s="1">
        <v>-238703.32</v>
      </c>
      <c r="M9" s="1">
        <v>-238703.32</v>
      </c>
      <c r="N9" s="1">
        <f>SUM(B9:M9)</f>
      </c>
    </row>
    <row r="10" spans="1:14" x14ac:dyDescent="0.25">
      <c r="A10" t="s">
        <v>94</v>
      </c>
      <c r="B10" s="1">
        <v>-367065</v>
      </c>
      <c r="C10" s="1">
        <v>-367065</v>
      </c>
      <c r="D10" s="1">
        <v>-367065</v>
      </c>
      <c r="E10" s="1">
        <v>-367065</v>
      </c>
      <c r="F10" s="1">
        <v>-367065</v>
      </c>
      <c r="G10" s="1">
        <v>-367065</v>
      </c>
      <c r="H10" s="1">
        <v>-367065</v>
      </c>
      <c r="I10" s="1">
        <v>-367065</v>
      </c>
      <c r="J10" s="1">
        <v>-394761.45</v>
      </c>
      <c r="K10" s="1">
        <v>-394761.45</v>
      </c>
      <c r="L10" s="1">
        <v>-394761.45</v>
      </c>
      <c r="M10" s="1">
        <v>-394761.45</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-66690</v>
      </c>
      <c r="C12" s="1">
        <v>-66690</v>
      </c>
      <c r="D12" s="1">
        <v>-66690</v>
      </c>
      <c r="E12" s="1">
        <v>-66690</v>
      </c>
      <c r="F12" s="1">
        <v>-66690</v>
      </c>
      <c r="G12" s="1">
        <v>-66690</v>
      </c>
      <c r="H12" s="1">
        <v>-69690</v>
      </c>
      <c r="I12" s="1">
        <v>-69690</v>
      </c>
      <c r="J12" s="1">
        <v>-69690</v>
      </c>
      <c r="K12" s="1">
        <v>-69690</v>
      </c>
      <c r="L12" s="1">
        <v>-69690</v>
      </c>
      <c r="M12" s="1">
        <v>-69690</v>
      </c>
      <c r="N12" s="1">
        <f>SUM(B12:M12)</f>
      </c>
    </row>
    <row r="13" spans="1:14" x14ac:dyDescent="0.25">
      <c r="A13" t="s">
        <v>97</v>
      </c>
      <c r="B13" s="1">
        <v>-46000</v>
      </c>
      <c r="C13" s="1">
        <v>-46276</v>
      </c>
      <c r="D13" s="1">
        <v>-46553.66</v>
      </c>
      <c r="E13" s="1">
        <v>-46832.98</v>
      </c>
      <c r="F13" s="1">
        <v>-47113.98</v>
      </c>
      <c r="G13" s="1">
        <v>-47396.66</v>
      </c>
      <c r="H13" s="1">
        <v>-47681.04</v>
      </c>
      <c r="I13" s="1">
        <v>-47967.13</v>
      </c>
      <c r="J13" s="1">
        <v>-50667.68</v>
      </c>
      <c r="K13" s="1">
        <v>-50971.68</v>
      </c>
      <c r="L13" s="1">
        <v>-51277.51</v>
      </c>
      <c r="M13" s="1">
        <v>-51585.18</v>
      </c>
      <c r="N13" s="1">
        <f>SUM(B13:M13)</f>
      </c>
    </row>
    <row r="14" spans="1:14" x14ac:dyDescent="0.25">
      <c r="A14" t="s">
        <v>98</v>
      </c>
      <c r="B14" s="1">
        <v>-41641.53</v>
      </c>
      <c r="C14" s="1">
        <v>-41674.44</v>
      </c>
      <c r="D14" s="1">
        <v>-41708.4</v>
      </c>
      <c r="E14" s="1">
        <v>-41743.44</v>
      </c>
      <c r="F14" s="1">
        <v>-41778.72</v>
      </c>
      <c r="G14" s="1">
        <v>-41814.23</v>
      </c>
      <c r="H14" s="1">
        <v>-41849.97</v>
      </c>
      <c r="I14" s="1">
        <v>-41885.94</v>
      </c>
      <c r="J14" s="1">
        <v>-41922.13</v>
      </c>
      <c r="K14" s="1">
        <v>-49958.55</v>
      </c>
      <c r="L14" s="1">
        <v>-41995.19</v>
      </c>
      <c r="M14" s="1">
        <v>-42032.06</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0</v>
      </c>
      <c r="C17" s="1">
        <v>0</v>
      </c>
      <c r="D17" s="1">
        <v>0</v>
      </c>
      <c r="E17" s="1">
        <v>0</v>
      </c>
      <c r="F17" s="1">
        <v>0</v>
      </c>
      <c r="G17" s="1">
        <v>0</v>
      </c>
      <c r="H17" s="1">
        <v>0</v>
      </c>
      <c r="I17" s="1">
        <v>0</v>
      </c>
      <c r="J17" s="1">
        <v>0</v>
      </c>
      <c r="K17" s="1">
        <v>0</v>
      </c>
      <c r="L17" s="1">
        <v>0</v>
      </c>
      <c r="M17" s="1">
        <v>0</v>
      </c>
      <c r="N17" s="1">
        <f>SUM(B17:M17)</f>
      </c>
    </row>
    <row r="18" spans="1:14" x14ac:dyDescent="0.25">
      <c r="A18" t="s">
        <v>102</v>
      </c>
      <c r="B18" s="1">
        <v>-9000</v>
      </c>
      <c r="C18" s="1">
        <v>-9000</v>
      </c>
      <c r="D18" s="1">
        <v>-9000</v>
      </c>
      <c r="E18" s="1">
        <v>-9000</v>
      </c>
      <c r="F18" s="1">
        <v>-9000</v>
      </c>
      <c r="G18" s="1">
        <v>-9000</v>
      </c>
      <c r="H18" s="1">
        <v>-9000</v>
      </c>
      <c r="I18" s="1">
        <v>-9000</v>
      </c>
      <c r="J18" s="1">
        <v>-9000</v>
      </c>
      <c r="K18" s="1">
        <v>-9000</v>
      </c>
      <c r="L18" s="1">
        <v>-9000</v>
      </c>
      <c r="M18" s="1">
        <v>-9000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8000</v>
      </c>
      <c r="C21" s="7">
        <v>14000</v>
      </c>
      <c r="D21" s="7">
        <v>20000</v>
      </c>
      <c r="E21" s="7">
        <v>26000</v>
      </c>
      <c r="F21" s="7">
        <v>32000</v>
      </c>
      <c r="G21" s="7">
        <v>38000</v>
      </c>
      <c r="H21" s="7">
        <v>44000</v>
      </c>
      <c r="I21" s="7">
        <v>50000</v>
      </c>
      <c r="J21" s="7">
        <v>56000</v>
      </c>
      <c r="K21" s="7">
        <v>62000</v>
      </c>
      <c r="L21" s="7">
        <v>68000</v>
      </c>
      <c r="M21" s="7">
        <v>74000</v>
      </c>
      <c r="N21" s="7">
        <f>SUM(B21:M21)</f>
      </c>
    </row>
    <row r="22" spans="1:14" s="6" customFormat="1" x14ac:dyDescent="0.25">
      <c r="A22" s="6" t="s">
        <v>106</v>
      </c>
      <c r="B22" s="7">
        <v>-1014.73</v>
      </c>
      <c r="C22" s="7">
        <v>-1768.91</v>
      </c>
      <c r="D22" s="7">
        <v>-2436.31</v>
      </c>
      <c r="E22" s="7">
        <v>-3126.58</v>
      </c>
      <c r="F22" s="7">
        <v>-3827.43</v>
      </c>
      <c r="G22" s="7">
        <v>-4443.81</v>
      </c>
      <c r="H22" s="7">
        <v>-5208.62</v>
      </c>
      <c r="I22" s="7">
        <v>-5690.21</v>
      </c>
      <c r="J22" s="7">
        <v>-6742.38</v>
      </c>
      <c r="K22" s="7">
        <v>-7363.8</v>
      </c>
      <c r="L22" s="7">
        <v>-7898.25</v>
      </c>
      <c r="M22" s="7">
        <v>-8633.55</v>
      </c>
      <c r="N22" s="7">
        <f>SUM(B22:M22)</f>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s>
  <sheetData>
    <row r="1" spans="1:14" s="2" customFormat="1" x14ac:dyDescent="0.25">
      <c r="A1" s="2" t="s">
        <v>72</v>
      </c>
      <c r="B1" s="3" t="s">
        <v>73</v>
      </c>
      <c r="C1" s="3" t="s">
        <v>74</v>
      </c>
      <c r="D1" s="3" t="s">
        <v>75</v>
      </c>
      <c r="E1" s="3" t="s">
        <v>76</v>
      </c>
      <c r="F1" s="3" t="s">
        <v>77</v>
      </c>
      <c r="G1" s="3" t="s">
        <v>78</v>
      </c>
      <c r="H1" s="3" t="s">
        <v>79</v>
      </c>
      <c r="I1" s="3" t="s">
        <v>80</v>
      </c>
      <c r="J1" s="3" t="s">
        <v>81</v>
      </c>
      <c r="K1" s="3" t="s">
        <v>82</v>
      </c>
      <c r="L1" s="3" t="s">
        <v>83</v>
      </c>
      <c r="M1" s="3" t="s">
        <v>84</v>
      </c>
      <c r="N1" s="3" t="s">
        <v>85</v>
      </c>
    </row>
    <row r="2" spans="1:14" x14ac:dyDescent="0.25">
      <c r="A2" t="s">
        <v>86</v>
      </c>
      <c r="B2" s="1">
        <v>188499.86</v>
      </c>
      <c r="C2" s="1">
        <v>180096.71</v>
      </c>
      <c r="D2" s="1">
        <v>189853.11</v>
      </c>
      <c r="E2" s="1">
        <v>195905.37</v>
      </c>
      <c r="F2" s="1">
        <v>186849.04</v>
      </c>
      <c r="G2" s="1">
        <v>0</v>
      </c>
      <c r="H2" s="1">
        <v>0</v>
      </c>
      <c r="I2" s="1">
        <v>0</v>
      </c>
      <c r="J2" s="1">
        <v>0</v>
      </c>
      <c r="K2" s="1">
        <v>0</v>
      </c>
      <c r="L2" s="1">
        <v>0</v>
      </c>
      <c r="M2" s="1">
        <v>0</v>
      </c>
      <c r="N2" s="1">
        <f>SUM(B2:M2)</f>
      </c>
    </row>
    <row r="3" spans="1:14" x14ac:dyDescent="0.25">
      <c r="A3" t="s">
        <v>87</v>
      </c>
      <c r="B3" s="1">
        <v>0</v>
      </c>
      <c r="C3" s="1">
        <v>0</v>
      </c>
      <c r="D3" s="1">
        <v>0</v>
      </c>
      <c r="E3" s="1">
        <v>0</v>
      </c>
      <c r="F3" s="1">
        <v>0</v>
      </c>
      <c r="G3" s="1">
        <v>0</v>
      </c>
      <c r="H3" s="1">
        <v>0</v>
      </c>
      <c r="I3" s="1">
        <v>0</v>
      </c>
      <c r="J3" s="1">
        <v>0</v>
      </c>
      <c r="K3" s="1">
        <v>0</v>
      </c>
      <c r="L3" s="1">
        <v>0</v>
      </c>
      <c r="M3" s="1">
        <v>0</v>
      </c>
      <c r="N3" s="1">
        <f>SUM(B3:M3)</f>
      </c>
    </row>
    <row r="4" spans="1:14" s="4" customFormat="1" x14ac:dyDescent="0.25">
      <c r="A4" s="4" t="s">
        <v>88</v>
      </c>
      <c r="B4" s="5">
        <f>B2+B3</f>
      </c>
      <c r="C4" s="5">
        <f>C2+C3</f>
      </c>
      <c r="D4" s="5">
        <f>D2+D3</f>
      </c>
      <c r="E4" s="5">
        <f>E2+E3</f>
      </c>
      <c r="F4" s="5">
        <f>F2+F3</f>
      </c>
      <c r="G4" s="5">
        <f>G2+G3</f>
      </c>
      <c r="H4" s="5">
        <f>H2+H3</f>
      </c>
      <c r="I4" s="5">
        <f>I2+I3</f>
      </c>
      <c r="J4" s="5">
        <f>J2+J3</f>
      </c>
      <c r="K4" s="5">
        <f>K2+K3</f>
      </c>
      <c r="L4" s="5">
        <f>L2+L3</f>
      </c>
      <c r="M4" s="5">
        <f>M2+M3</f>
      </c>
      <c r="N4" s="5">
        <f>N2+N3</f>
      </c>
    </row>
    <row r="5" spans="1:14" x14ac:dyDescent="0.25">
      <c r="A5" t="s">
        <v>89</v>
      </c>
      <c r="B5" s="1">
        <v>-24743.71</v>
      </c>
      <c r="C5" s="1">
        <v>-23704.63</v>
      </c>
      <c r="D5" s="1">
        <v>-24925.83</v>
      </c>
      <c r="E5" s="1">
        <v>-24880.25</v>
      </c>
      <c r="F5" s="1">
        <v>-24577.14</v>
      </c>
      <c r="G5" s="1">
        <v>0</v>
      </c>
      <c r="H5" s="1">
        <v>0</v>
      </c>
      <c r="I5" s="1">
        <v>0</v>
      </c>
      <c r="J5" s="1">
        <v>0</v>
      </c>
      <c r="K5" s="1">
        <v>0</v>
      </c>
      <c r="L5" s="1">
        <v>0</v>
      </c>
      <c r="M5" s="1">
        <v>0</v>
      </c>
      <c r="N5" s="1">
        <f>SUM(B5:M5)</f>
      </c>
    </row>
    <row r="6" spans="1:14" x14ac:dyDescent="0.25">
      <c r="A6" t="s">
        <v>90</v>
      </c>
      <c r="B6" s="1">
        <v>0</v>
      </c>
      <c r="C6" s="1">
        <v>0</v>
      </c>
      <c r="D6" s="1">
        <v>0</v>
      </c>
      <c r="E6" s="1">
        <v>0</v>
      </c>
      <c r="F6" s="1">
        <v>0</v>
      </c>
      <c r="G6" s="1">
        <v>0</v>
      </c>
      <c r="H6" s="1">
        <v>0</v>
      </c>
      <c r="I6" s="1">
        <v>0</v>
      </c>
      <c r="J6" s="1">
        <v>0</v>
      </c>
      <c r="K6" s="1">
        <v>0</v>
      </c>
      <c r="L6" s="1">
        <v>0</v>
      </c>
      <c r="M6" s="1">
        <v>0</v>
      </c>
      <c r="N6" s="1">
        <f>SUM(B6:M6)</f>
      </c>
    </row>
    <row r="7" spans="1:14" s="4" customFormat="1" x14ac:dyDescent="0.25">
      <c r="A7" s="4" t="s">
        <v>91</v>
      </c>
      <c r="B7" s="5">
        <f>B5+B6</f>
      </c>
      <c r="C7" s="5">
        <f>C5+C6</f>
      </c>
      <c r="D7" s="5">
        <f>D5+D6</f>
      </c>
      <c r="E7" s="5">
        <f>E5+E6</f>
      </c>
      <c r="F7" s="5">
        <f>F5+F6</f>
      </c>
      <c r="G7" s="5">
        <f>G5+G6</f>
      </c>
      <c r="H7" s="5">
        <f>H5+H6</f>
      </c>
      <c r="I7" s="5">
        <f>I5+I6</f>
      </c>
      <c r="J7" s="5">
        <f>J5+J6</f>
      </c>
      <c r="K7" s="5">
        <f>K5+K6</f>
      </c>
      <c r="L7" s="5">
        <f>L5+L6</f>
      </c>
      <c r="M7" s="5">
        <f>M5+M6</f>
      </c>
      <c r="N7" s="5">
        <f>N5+N6</f>
      </c>
    </row>
    <row r="8" spans="1:14" s="4" customFormat="1" x14ac:dyDescent="0.25">
      <c r="A8" s="4" t="s">
        <v>92</v>
      </c>
      <c r="B8" s="5">
        <f>B4+B7</f>
      </c>
      <c r="C8" s="5">
        <f>C4+C7</f>
      </c>
      <c r="D8" s="5">
        <f>D4+D7</f>
      </c>
      <c r="E8" s="5">
        <f>E4+E7</f>
      </c>
      <c r="F8" s="5">
        <f>F4+F7</f>
      </c>
      <c r="G8" s="5">
        <f>G4+G7</f>
      </c>
      <c r="H8" s="5">
        <f>H4+H7</f>
      </c>
      <c r="I8" s="5">
        <f>I4+I7</f>
      </c>
      <c r="J8" s="5">
        <f>J4+J7</f>
      </c>
      <c r="K8" s="5">
        <f>K4+K7</f>
      </c>
      <c r="L8" s="5">
        <f>L4+L7</f>
      </c>
      <c r="M8" s="5">
        <f>M4+M7</f>
      </c>
      <c r="N8" s="5">
        <f>N4+N7</f>
      </c>
    </row>
    <row r="9" spans="1:14" x14ac:dyDescent="0.25">
      <c r="A9" t="s">
        <v>93</v>
      </c>
      <c r="B9" s="1">
        <v>-60490.67</v>
      </c>
      <c r="C9" s="1">
        <v>-60320.96</v>
      </c>
      <c r="D9" s="1">
        <v>-60370.91</v>
      </c>
      <c r="E9" s="1">
        <v>-60588.31</v>
      </c>
      <c r="F9" s="1">
        <v>-59812.43</v>
      </c>
      <c r="G9" s="1">
        <v>0</v>
      </c>
      <c r="H9" s="1">
        <v>0</v>
      </c>
      <c r="I9" s="1">
        <v>0</v>
      </c>
      <c r="J9" s="1">
        <v>0</v>
      </c>
      <c r="K9" s="1">
        <v>0</v>
      </c>
      <c r="L9" s="1">
        <v>0</v>
      </c>
      <c r="M9" s="1">
        <v>0</v>
      </c>
      <c r="N9" s="1">
        <f>SUM(B9:M9)</f>
      </c>
    </row>
    <row r="10" spans="1:14" x14ac:dyDescent="0.25">
      <c r="A10" t="s">
        <v>94</v>
      </c>
      <c r="B10" s="1">
        <v>0</v>
      </c>
      <c r="C10" s="1">
        <v>0</v>
      </c>
      <c r="D10" s="1">
        <v>0</v>
      </c>
      <c r="E10" s="1">
        <v>0</v>
      </c>
      <c r="F10" s="1">
        <v>0</v>
      </c>
      <c r="G10" s="1">
        <v>0</v>
      </c>
      <c r="H10" s="1">
        <v>0</v>
      </c>
      <c r="I10" s="1">
        <v>0</v>
      </c>
      <c r="J10" s="1">
        <v>0</v>
      </c>
      <c r="K10" s="1">
        <v>0</v>
      </c>
      <c r="L10" s="1">
        <v>0</v>
      </c>
      <c r="M10" s="1">
        <v>0</v>
      </c>
      <c r="N10" s="1">
        <f>SUM(B10:M10)</f>
      </c>
    </row>
    <row r="11" spans="1:14" s="4" customFormat="1" x14ac:dyDescent="0.25">
      <c r="A11" s="4" t="s">
        <v>95</v>
      </c>
      <c r="B11" s="5">
        <f>B9+B10</f>
      </c>
      <c r="C11" s="5">
        <f>C9+C10</f>
      </c>
      <c r="D11" s="5">
        <f>D9+D10</f>
      </c>
      <c r="E11" s="5">
        <f>E9+E10</f>
      </c>
      <c r="F11" s="5">
        <f>F9+F10</f>
      </c>
      <c r="G11" s="5">
        <f>G9+G10</f>
      </c>
      <c r="H11" s="5">
        <f>H9+H10</f>
      </c>
      <c r="I11" s="5">
        <f>I9+I10</f>
      </c>
      <c r="J11" s="5">
        <f>J9+J10</f>
      </c>
      <c r="K11" s="5">
        <f>K9+K10</f>
      </c>
      <c r="L11" s="5">
        <f>L9+L10</f>
      </c>
      <c r="M11" s="5">
        <f>M9+M10</f>
      </c>
      <c r="N11" s="5">
        <f>N9+N10</f>
      </c>
    </row>
    <row r="12" spans="1:14" x14ac:dyDescent="0.25">
      <c r="A12" t="s">
        <v>96</v>
      </c>
      <c r="B12" s="1">
        <v>-12095.19</v>
      </c>
      <c r="C12" s="1">
        <v>-13687.79</v>
      </c>
      <c r="D12" s="1">
        <v>-12728.71</v>
      </c>
      <c r="E12" s="1">
        <v>-13903.84</v>
      </c>
      <c r="F12" s="1">
        <v>0</v>
      </c>
      <c r="G12" s="1">
        <v>0</v>
      </c>
      <c r="H12" s="1">
        <v>0</v>
      </c>
      <c r="I12" s="1">
        <v>0</v>
      </c>
      <c r="J12" s="1">
        <v>0</v>
      </c>
      <c r="K12" s="1">
        <v>0</v>
      </c>
      <c r="L12" s="1">
        <v>0</v>
      </c>
      <c r="M12" s="1">
        <v>0</v>
      </c>
      <c r="N12" s="1">
        <f>SUM(B12:M12)</f>
      </c>
    </row>
    <row r="13" spans="1:14" x14ac:dyDescent="0.25">
      <c r="A13" t="s">
        <v>97</v>
      </c>
      <c r="B13" s="1">
        <v>0</v>
      </c>
      <c r="C13" s="1">
        <v>0</v>
      </c>
      <c r="D13" s="1">
        <v>0</v>
      </c>
      <c r="E13" s="1">
        <v>0</v>
      </c>
      <c r="F13" s="1">
        <v>0</v>
      </c>
      <c r="G13" s="1">
        <v>0</v>
      </c>
      <c r="H13" s="1">
        <v>0</v>
      </c>
      <c r="I13" s="1">
        <v>0</v>
      </c>
      <c r="J13" s="1">
        <v>0</v>
      </c>
      <c r="K13" s="1">
        <v>0</v>
      </c>
      <c r="L13" s="1">
        <v>0</v>
      </c>
      <c r="M13" s="1">
        <v>0</v>
      </c>
      <c r="N13" s="1">
        <f>SUM(B13:M13)</f>
      </c>
    </row>
    <row r="14" spans="1:14" x14ac:dyDescent="0.25">
      <c r="A14" t="s">
        <v>98</v>
      </c>
      <c r="B14" s="1">
        <v>0</v>
      </c>
      <c r="C14" s="1">
        <v>0</v>
      </c>
      <c r="D14" s="1">
        <v>0</v>
      </c>
      <c r="E14" s="1">
        <v>0</v>
      </c>
      <c r="F14" s="1">
        <v>0</v>
      </c>
      <c r="G14" s="1">
        <v>0</v>
      </c>
      <c r="H14" s="1">
        <v>0</v>
      </c>
      <c r="I14" s="1">
        <v>0</v>
      </c>
      <c r="J14" s="1">
        <v>0</v>
      </c>
      <c r="K14" s="1">
        <v>0</v>
      </c>
      <c r="L14" s="1">
        <v>0</v>
      </c>
      <c r="M14" s="1">
        <v>0</v>
      </c>
      <c r="N14" s="1">
        <f>SUM(B14:M14)</f>
      </c>
    </row>
    <row r="15" spans="1:14" s="4" customFormat="1" x14ac:dyDescent="0.25">
      <c r="A15" s="4" t="s">
        <v>99</v>
      </c>
      <c r="B15" s="5">
        <f>B12+B13+B14</f>
      </c>
      <c r="C15" s="5">
        <f>C12+C13+C14</f>
      </c>
      <c r="D15" s="5">
        <f>D12+D13+D14</f>
      </c>
      <c r="E15" s="5">
        <f>E12+E13+E14</f>
      </c>
      <c r="F15" s="5">
        <f>F12+F13+F14</f>
      </c>
      <c r="G15" s="5">
        <f>G12+G13+G14</f>
      </c>
      <c r="H15" s="5">
        <f>H12+H13+H14</f>
      </c>
      <c r="I15" s="5">
        <f>I12+I13+I14</f>
      </c>
      <c r="J15" s="5">
        <f>J12+J13+J14</f>
      </c>
      <c r="K15" s="5">
        <f>K12+K13+K14</f>
      </c>
      <c r="L15" s="5">
        <f>L12+L13+L14</f>
      </c>
      <c r="M15" s="5">
        <f>M12+M13+M14</f>
      </c>
      <c r="N15" s="5">
        <f>N12+N13+N14</f>
      </c>
    </row>
    <row r="16" spans="1:14" s="4" customFormat="1" x14ac:dyDescent="0.25">
      <c r="A16" s="4" t="s">
        <v>100</v>
      </c>
      <c r="B16" s="5">
        <f>B8+B11+B15</f>
      </c>
      <c r="C16" s="5">
        <f>C8+C11+C15</f>
      </c>
      <c r="D16" s="5">
        <f>D8+D11+D15</f>
      </c>
      <c r="E16" s="5">
        <f>E8+E11+E15</f>
      </c>
      <c r="F16" s="5">
        <f>F8+F11+F15</f>
      </c>
      <c r="G16" s="5">
        <f>G8+G11+G15</f>
      </c>
      <c r="H16" s="5">
        <f>H8+H11+H15</f>
      </c>
      <c r="I16" s="5">
        <f>I8+I11+I15</f>
      </c>
      <c r="J16" s="5">
        <f>J8+J11+J15</f>
      </c>
      <c r="K16" s="5">
        <f>K8+K11+K15</f>
      </c>
      <c r="L16" s="5">
        <f>L8+L11+L15</f>
      </c>
      <c r="M16" s="5">
        <f>M8+M11+M15</f>
      </c>
      <c r="N16" s="5">
        <f>N8+N11+N15</f>
      </c>
    </row>
    <row r="17" spans="1:14" x14ac:dyDescent="0.25">
      <c r="A17" t="s">
        <v>101</v>
      </c>
      <c r="B17" s="1">
        <v>0</v>
      </c>
      <c r="C17" s="1">
        <v>0</v>
      </c>
      <c r="D17" s="1">
        <v>0</v>
      </c>
      <c r="E17" s="1">
        <v>0</v>
      </c>
      <c r="F17" s="1">
        <v>0</v>
      </c>
      <c r="G17" s="1">
        <v>0</v>
      </c>
      <c r="H17" s="1">
        <v>0</v>
      </c>
      <c r="I17" s="1">
        <v>0</v>
      </c>
      <c r="J17" s="1">
        <v>0</v>
      </c>
      <c r="K17" s="1">
        <v>0</v>
      </c>
      <c r="L17" s="1">
        <v>0</v>
      </c>
      <c r="M17" s="1">
        <v>0</v>
      </c>
      <c r="N17" s="1">
        <f>SUM(B17:M17)</f>
      </c>
    </row>
    <row r="18" spans="1:14" x14ac:dyDescent="0.25">
      <c r="A18" t="s">
        <v>102</v>
      </c>
      <c r="B18" s="1">
        <v>0</v>
      </c>
      <c r="C18" s="1">
        <v>0</v>
      </c>
      <c r="D18" s="1">
        <v>0</v>
      </c>
      <c r="E18" s="1">
        <v>0</v>
      </c>
      <c r="F18" s="1">
        <v>0</v>
      </c>
      <c r="G18" s="1">
        <v>0</v>
      </c>
      <c r="H18" s="1">
        <v>0</v>
      </c>
      <c r="I18" s="1">
        <v>0</v>
      </c>
      <c r="J18" s="1">
        <v>0</v>
      </c>
      <c r="K18" s="1">
        <v>0</v>
      </c>
      <c r="L18" s="1">
        <v>0</v>
      </c>
      <c r="M18" s="1">
        <v>0</v>
      </c>
      <c r="N18" s="1">
        <f>SUM(B18:M18)</f>
      </c>
    </row>
    <row r="19" spans="1:14" s="4" customFormat="1" x14ac:dyDescent="0.25">
      <c r="A19" s="4" t="s">
        <v>103</v>
      </c>
      <c r="B19" s="5">
        <f>B17+B18</f>
      </c>
      <c r="C19" s="5">
        <f>C17+C18</f>
      </c>
      <c r="D19" s="5">
        <f>D17+D18</f>
      </c>
      <c r="E19" s="5">
        <f>E17+E18</f>
      </c>
      <c r="F19" s="5">
        <f>F17+F18</f>
      </c>
      <c r="G19" s="5">
        <f>G17+G18</f>
      </c>
      <c r="H19" s="5">
        <f>H17+H18</f>
      </c>
      <c r="I19" s="5">
        <f>I17+I18</f>
      </c>
      <c r="J19" s="5">
        <f>J17+J18</f>
      </c>
      <c r="K19" s="5">
        <f>K17+K18</f>
      </c>
      <c r="L19" s="5">
        <f>L17+L18</f>
      </c>
      <c r="M19" s="5">
        <f>M17+M18</f>
      </c>
      <c r="N19" s="5">
        <f>N17+N18</f>
      </c>
    </row>
    <row r="20" spans="1:14" s="4" customFormat="1" x14ac:dyDescent="0.25">
      <c r="A20" s="4" t="s">
        <v>104</v>
      </c>
      <c r="B20" s="5">
        <f>B16+B19</f>
      </c>
      <c r="C20" s="5">
        <f>C16+C19</f>
      </c>
      <c r="D20" s="5">
        <f>D16+D19</f>
      </c>
      <c r="E20" s="5">
        <f>E16+E19</f>
      </c>
      <c r="F20" s="5">
        <f>F16+F19</f>
      </c>
      <c r="G20" s="5">
        <f>G16+G19</f>
      </c>
      <c r="H20" s="5">
        <f>H16+H19</f>
      </c>
      <c r="I20" s="5">
        <f>I16+I19</f>
      </c>
      <c r="J20" s="5">
        <f>J16+J19</f>
      </c>
      <c r="K20" s="5">
        <f>K16+K19</f>
      </c>
      <c r="L20" s="5">
        <f>L16+L19</f>
      </c>
      <c r="M20" s="5">
        <f>M16+M19</f>
      </c>
      <c r="N20" s="5">
        <f>N16+N19</f>
      </c>
    </row>
    <row r="21" spans="1:14" s="6" customFormat="1" x14ac:dyDescent="0.25">
      <c r="A21" s="6" t="s">
        <v>105</v>
      </c>
      <c r="B21" s="7">
        <v>0</v>
      </c>
      <c r="C21" s="7">
        <v>0</v>
      </c>
      <c r="D21" s="7">
        <v>0</v>
      </c>
      <c r="E21" s="7">
        <v>0</v>
      </c>
      <c r="F21" s="7">
        <v>0</v>
      </c>
      <c r="G21" s="7">
        <v>0</v>
      </c>
      <c r="H21" s="7">
        <v>0</v>
      </c>
      <c r="I21" s="7">
        <v>0</v>
      </c>
      <c r="J21" s="7">
        <v>0</v>
      </c>
      <c r="K21" s="7">
        <v>0</v>
      </c>
      <c r="L21" s="7">
        <v>0</v>
      </c>
      <c r="M21" s="7">
        <v>0</v>
      </c>
      <c r="N21" s="7">
        <f>SUM(B21:M21)</f>
      </c>
    </row>
    <row r="22" spans="1:14" s="6" customFormat="1" x14ac:dyDescent="0.25">
      <c r="A22" s="6" t="s">
        <v>106</v>
      </c>
      <c r="B22" s="7">
        <v>0</v>
      </c>
      <c r="C22" s="7">
        <v>0</v>
      </c>
      <c r="D22" s="7">
        <v>0</v>
      </c>
      <c r="E22" s="7">
        <v>0</v>
      </c>
      <c r="F22" s="7">
        <v>0</v>
      </c>
      <c r="G22" s="7">
        <v>0</v>
      </c>
      <c r="H22" s="7">
        <v>0</v>
      </c>
      <c r="I22" s="7">
        <v>0</v>
      </c>
      <c r="J22" s="7">
        <v>0</v>
      </c>
      <c r="K22" s="7">
        <v>0</v>
      </c>
      <c r="L22" s="7">
        <v>0</v>
      </c>
      <c r="M22" s="7">
        <v>0</v>
      </c>
      <c r="N22" s="7">
        <f>SUM(B22:M22)</f>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2" width="9" style="1" customWidth="1"/>
    <col min="3" max="3" width="9" style="1" customWidth="1"/>
    <col min="4" max="4" width="9" style="1" customWidth="1"/>
    <col min="5" max="5" width="9" style="1" customWidth="1"/>
  </cols>
  <sheetData>
    <row r="1" spans="1:5" s="2" customFormat="1" x14ac:dyDescent="0.25">
      <c r="A1" s="2" t="s">
        <v>72</v>
      </c>
      <c r="B1" s="3" t="s">
        <v>107</v>
      </c>
      <c r="C1" s="3" t="s">
        <v>108</v>
      </c>
      <c r="D1" s="3" t="s">
        <v>109</v>
      </c>
      <c r="E1" s="3" t="s">
        <v>110</v>
      </c>
    </row>
    <row r="2" spans="1:5" x14ac:dyDescent="0.25">
      <c r="A2" t="s">
        <v>86</v>
      </c>
      <c r="B2" s="1">
        <v>3628105.45</v>
      </c>
      <c r="C2" s="1">
        <v>3653374.44</v>
      </c>
      <c r="D2" s="1">
        <f>B2-C2</f>
      </c>
      <c r="E2" s="1">
        <v>9316899.86</v>
      </c>
    </row>
    <row r="3" spans="1:5" x14ac:dyDescent="0.25">
      <c r="A3" t="s">
        <v>87</v>
      </c>
      <c r="B3" s="1">
        <v>0</v>
      </c>
      <c r="C3" s="1">
        <v>105000</v>
      </c>
      <c r="D3" s="1">
        <f>B3-C3</f>
      </c>
      <c r="E3" s="1">
        <v>350000</v>
      </c>
    </row>
    <row r="4" spans="1:5" x14ac:dyDescent="0.25">
      <c r="A4" t="s">
        <v>111</v>
      </c>
      <c r="B4" s="1">
        <v>0</v>
      </c>
      <c r="C4" s="1">
        <v>100000</v>
      </c>
      <c r="D4" s="1">
        <f>B4-C4</f>
      </c>
      <c r="E4" s="1">
        <v>492000</v>
      </c>
    </row>
    <row r="5" spans="1:5" x14ac:dyDescent="0.25">
      <c r="A5" t="s">
        <v>89</v>
      </c>
      <c r="B5" s="1">
        <v>-507831.42000000004</v>
      </c>
      <c r="C5" s="1">
        <v>-461678.70999999996</v>
      </c>
      <c r="D5" s="1">
        <f>B5-C5</f>
      </c>
      <c r="E5" s="1">
        <v>-1154564.0999999999</v>
      </c>
    </row>
    <row r="6" spans="1:5" x14ac:dyDescent="0.25">
      <c r="A6" t="s">
        <v>112</v>
      </c>
      <c r="B6" s="1">
        <v>0</v>
      </c>
      <c r="C6" s="1">
        <v>-12173.958755530646</v>
      </c>
      <c r="D6" s="1">
        <f>B6-C6</f>
      </c>
      <c r="E6" s="1">
        <v>-58154.58037705846</v>
      </c>
    </row>
    <row r="7" spans="1:5" x14ac:dyDescent="0.25">
      <c r="A7" t="s">
        <v>90</v>
      </c>
      <c r="B7" s="1">
        <v>0</v>
      </c>
      <c r="C7" s="1">
        <v>0</v>
      </c>
      <c r="D7" s="1">
        <f>B7-C7</f>
      </c>
      <c r="E7" s="1">
        <v>0</v>
      </c>
    </row>
    <row r="8" spans="1:5" x14ac:dyDescent="0.25">
      <c r="A8" t="s">
        <v>93</v>
      </c>
      <c r="B8" s="1">
        <v>-1103969.91</v>
      </c>
      <c r="C8" s="1">
        <v>-1175569.49</v>
      </c>
      <c r="D8" s="1">
        <f>B8-C8</f>
      </c>
      <c r="E8" s="1">
        <v>-2867624.829999999</v>
      </c>
    </row>
    <row r="9" spans="1:5" x14ac:dyDescent="0.25">
      <c r="A9" t="s">
        <v>94</v>
      </c>
      <c r="B9" s="1">
        <v>-1781727.9399999997</v>
      </c>
      <c r="C9" s="1">
        <v>-1835325</v>
      </c>
      <c r="D9" s="1">
        <f>B9-C9</f>
      </c>
      <c r="E9" s="1">
        <v>-4515565.800000001</v>
      </c>
    </row>
    <row r="10" spans="1:5" x14ac:dyDescent="0.25">
      <c r="A10" t="s">
        <v>96</v>
      </c>
      <c r="B10" s="1">
        <v>-325105.61</v>
      </c>
      <c r="C10" s="1">
        <v>-333450</v>
      </c>
      <c r="D10" s="1">
        <f>B10-C10</f>
      </c>
      <c r="E10" s="1">
        <v>-818280</v>
      </c>
    </row>
    <row r="11" spans="1:5" x14ac:dyDescent="0.25">
      <c r="A11" t="s">
        <v>97</v>
      </c>
      <c r="B11" s="1">
        <v>-248981.77</v>
      </c>
      <c r="C11" s="1">
        <v>-232776.62000000002</v>
      </c>
      <c r="D11" s="1">
        <f>B11-C11</f>
      </c>
      <c r="E11" s="1">
        <v>-580323.5</v>
      </c>
    </row>
    <row r="12" spans="1:5" x14ac:dyDescent="0.25">
      <c r="A12" t="s">
        <v>98</v>
      </c>
      <c r="B12" s="1">
        <v>-220150.5</v>
      </c>
      <c r="C12" s="1">
        <v>-208546.53</v>
      </c>
      <c r="D12" s="1">
        <f>B12-C12</f>
      </c>
      <c r="E12" s="1">
        <v>-510004.6</v>
      </c>
    </row>
    <row r="13" spans="1:5" x14ac:dyDescent="0.25">
      <c r="A13" t="s">
        <v>101</v>
      </c>
      <c r="B13" s="1">
        <v>-53873.75000000001</v>
      </c>
      <c r="C13" s="1">
        <v>0</v>
      </c>
      <c r="D13" s="1">
        <f>B13-C13</f>
      </c>
      <c r="E13" s="1">
        <v>0</v>
      </c>
    </row>
    <row r="14" spans="1:5" x14ac:dyDescent="0.25">
      <c r="A14" t="s">
        <v>102</v>
      </c>
      <c r="B14" s="1">
        <v>-45000</v>
      </c>
      <c r="C14" s="1">
        <v>-45000</v>
      </c>
      <c r="D14" s="1">
        <f>B14-C14</f>
      </c>
      <c r="E14" s="1">
        <v>-108000</v>
      </c>
    </row>
    <row r="15" spans="1:5" x14ac:dyDescent="0.25">
      <c r="A15" t="s">
        <v>113</v>
      </c>
      <c r="B15" s="1">
        <v>10179</v>
      </c>
      <c r="C15" s="1">
        <v>0</v>
      </c>
      <c r="D15" s="1">
        <f>B15-C15</f>
      </c>
      <c r="E15" s="1">
        <v>0</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pane xSplit="1" ySplit="1" topLeftCell="B2" activePane="bottomRight" state="frozen"/>
      <selection pane="bottomRight"/>
    </sheetView>
  </sheetViews>
  <sheetFormatPr defaultRowHeight="15" outlineLevelRow="0" outlineLevelCol="0" x14ac:dyDescent="55"/>
  <cols>
    <col min="1" max="1" width="32" customWidth="1"/>
    <col min="2" max="13" width="13" style="1" customWidth="1"/>
  </cols>
  <sheetData>
    <row r="1" spans="1:13" s="2" customFormat="1" x14ac:dyDescent="0.25">
      <c r="A1" s="2" t="s">
        <v>72</v>
      </c>
      <c r="B1" s="3" t="s">
        <v>114</v>
      </c>
      <c r="C1" s="3" t="s">
        <v>115</v>
      </c>
      <c r="D1" s="3" t="s">
        <v>116</v>
      </c>
      <c r="E1" s="3" t="s">
        <v>117</v>
      </c>
      <c r="F1" s="3" t="s">
        <v>118</v>
      </c>
      <c r="G1" s="3" t="s">
        <v>119</v>
      </c>
      <c r="H1" s="3" t="s">
        <v>120</v>
      </c>
      <c r="I1" s="3" t="s">
        <v>121</v>
      </c>
      <c r="J1" s="3" t="s">
        <v>122</v>
      </c>
      <c r="K1" s="3" t="s">
        <v>123</v>
      </c>
      <c r="L1" s="3" t="s">
        <v>124</v>
      </c>
      <c r="M1" s="3" t="s">
        <v>125</v>
      </c>
    </row>
    <row r="2" spans="1:13" s="4" customFormat="1" x14ac:dyDescent="0.25">
      <c r="A2" s="4" t="s">
        <v>126</v>
      </c>
      <c r="B2" s="5">
        <v>791979</v>
      </c>
      <c r="C2" s="5">
        <v>760919.47</v>
      </c>
      <c r="D2" s="5">
        <f>B2-C2</f>
      </c>
      <c r="E2" s="5">
        <v>0</v>
      </c>
      <c r="F2" s="5">
        <v>0</v>
      </c>
      <c r="G2" s="5">
        <f>E2-F2</f>
      </c>
      <c r="H2" s="5">
        <v>2836126.45</v>
      </c>
      <c r="I2" s="5">
        <v>3097454.97</v>
      </c>
      <c r="J2" s="5">
        <f>H2-I2</f>
      </c>
      <c r="K2" s="5">
        <f>B2+E2+H2</f>
      </c>
      <c r="L2" s="5">
        <v>3858374.44</v>
      </c>
      <c r="M2" s="5">
        <f>K2-L2</f>
      </c>
    </row>
    <row r="3" spans="1:13" x14ac:dyDescent="0.25">
      <c r="A3" t="s">
        <v>127</v>
      </c>
      <c r="B3" s="1">
        <v>791979</v>
      </c>
      <c r="C3" s="1">
        <v>760919.47</v>
      </c>
      <c r="D3" s="1">
        <f>B3-C3</f>
      </c>
      <c r="E3" s="1">
        <v>0</v>
      </c>
      <c r="F3" s="1">
        <v>0</v>
      </c>
      <c r="G3" s="1">
        <f>E3-F3</f>
      </c>
      <c r="H3" s="1">
        <v>2836126.45</v>
      </c>
      <c r="I3" s="1">
        <v>2997454.97</v>
      </c>
      <c r="J3" s="1">
        <f>H3-I3</f>
      </c>
      <c r="K3" s="1">
        <f>B3+E3+H3</f>
      </c>
      <c r="L3" s="1">
        <v>3758374.44</v>
      </c>
      <c r="M3" s="1">
        <f>K3-L3</f>
      </c>
    </row>
    <row r="4" spans="1:13" s="4" customFormat="1" x14ac:dyDescent="0.25">
      <c r="A4" s="4" t="s">
        <v>128</v>
      </c>
      <c r="B4" s="5">
        <v>791979</v>
      </c>
      <c r="C4" s="5">
        <v>760919.47</v>
      </c>
      <c r="D4" s="5">
        <f>B4-C4</f>
      </c>
      <c r="E4" s="5">
        <v>0</v>
      </c>
      <c r="F4" s="5">
        <v>0</v>
      </c>
      <c r="G4" s="5">
        <f>E4-F4</f>
      </c>
      <c r="H4" s="5">
        <v>2836126.45</v>
      </c>
      <c r="I4" s="5">
        <v>2892454.97</v>
      </c>
      <c r="J4" s="5">
        <f>H4-I4</f>
      </c>
      <c r="K4" s="5">
        <f>B4+E4+H4</f>
      </c>
      <c r="L4" s="5">
        <v>3653374.44</v>
      </c>
      <c r="M4" s="5">
        <f>K4-L4</f>
      </c>
    </row>
    <row r="5" spans="1:13" s="4" customFormat="1" x14ac:dyDescent="0.25">
      <c r="A5" s="4" t="s">
        <v>129</v>
      </c>
      <c r="B5" s="5">
        <v>0</v>
      </c>
      <c r="C5" s="5">
        <v>0</v>
      </c>
      <c r="D5" s="5">
        <f>B5-C5</f>
      </c>
      <c r="E5" s="5">
        <v>0</v>
      </c>
      <c r="F5" s="5">
        <v>0</v>
      </c>
      <c r="G5" s="5">
        <f>E5-F5</f>
      </c>
      <c r="H5" s="5">
        <v>0</v>
      </c>
      <c r="I5" s="5">
        <v>105000</v>
      </c>
      <c r="J5" s="5">
        <f>H5-I5</f>
      </c>
      <c r="K5" s="5">
        <f>B5+E5+H5</f>
      </c>
      <c r="L5" s="5">
        <v>105000</v>
      </c>
      <c r="M5" s="5">
        <f>K5-L5</f>
      </c>
    </row>
    <row r="6" spans="1:13" x14ac:dyDescent="0.25">
      <c r="A6" t="s">
        <v>130</v>
      </c>
      <c r="B6" s="1">
        <v>-103356.68</v>
      </c>
      <c r="C6" s="1">
        <v>-93220.87</v>
      </c>
      <c r="D6" s="1">
        <f>B6-C6</f>
      </c>
      <c r="E6" s="1">
        <v>0</v>
      </c>
      <c r="F6" s="1">
        <v>0</v>
      </c>
      <c r="G6" s="1">
        <f>E6-F6</f>
      </c>
      <c r="H6" s="1">
        <v>-404474.74</v>
      </c>
      <c r="I6" s="1">
        <v>-368457.84</v>
      </c>
      <c r="J6" s="1">
        <f>H6-I6</f>
      </c>
      <c r="K6" s="1">
        <f>B6+E6+H6</f>
      </c>
      <c r="L6" s="1">
        <v>-461678.71</v>
      </c>
      <c r="M6" s="1">
        <f>K6-L6</f>
      </c>
    </row>
    <row r="7" spans="1:13" s="4" customFormat="1" x14ac:dyDescent="0.25">
      <c r="A7" s="4" t="s">
        <v>92</v>
      </c>
      <c r="B7" s="5">
        <v>688622.32</v>
      </c>
      <c r="C7" s="5">
        <v>667698.6</v>
      </c>
      <c r="D7" s="5">
        <f>B7-C7</f>
      </c>
      <c r="E7" s="5">
        <v>0</v>
      </c>
      <c r="F7" s="5">
        <v>0</v>
      </c>
      <c r="G7" s="5">
        <f>E7-F7</f>
      </c>
      <c r="H7" s="5">
        <v>2431651.71</v>
      </c>
      <c r="I7" s="5">
        <v>2628997.13</v>
      </c>
      <c r="J7" s="5">
        <f>H7-I7</f>
      </c>
      <c r="K7" s="5">
        <f>B7+E7+H7</f>
      </c>
      <c r="L7" s="5">
        <v>3296695.73</v>
      </c>
      <c r="M7" s="5">
        <f>K7-L7</f>
      </c>
    </row>
    <row r="8" spans="1:13" x14ac:dyDescent="0.25">
      <c r="A8" t="s">
        <v>131</v>
      </c>
      <c r="B8" s="1">
        <v>-297832.69</v>
      </c>
      <c r="C8" s="1">
        <v>-342567</v>
      </c>
      <c r="D8" s="1">
        <f>B8-C8</f>
      </c>
      <c r="E8" s="1">
        <v>-30150.5</v>
      </c>
      <c r="F8" s="1">
        <v>-31500</v>
      </c>
      <c r="G8" s="1">
        <f>E8-F8</f>
      </c>
      <c r="H8" s="1">
        <v>-3351952.54</v>
      </c>
      <c r="I8" s="1">
        <v>-3411600.64</v>
      </c>
      <c r="J8" s="1">
        <f>H8-I8</f>
      </c>
      <c r="K8" s="1">
        <f>B8+E8+H8</f>
      </c>
      <c r="L8" s="1">
        <v>-3785667.64</v>
      </c>
      <c r="M8" s="1">
        <f>K8-L8</f>
      </c>
    </row>
    <row r="9" spans="1:13" s="4" customFormat="1" x14ac:dyDescent="0.25">
      <c r="A9" s="4" t="s">
        <v>100</v>
      </c>
      <c r="B9" s="5">
        <v>390789.63</v>
      </c>
      <c r="C9" s="5">
        <v>325131.6</v>
      </c>
      <c r="D9" s="5">
        <f>B9-C9</f>
      </c>
      <c r="E9" s="5">
        <v>-30150.5</v>
      </c>
      <c r="F9" s="5">
        <v>-31500</v>
      </c>
      <c r="G9" s="5">
        <f>E9-F9</f>
      </c>
      <c r="H9" s="5">
        <v>-920300.83</v>
      </c>
      <c r="I9" s="5">
        <v>-782603.51</v>
      </c>
      <c r="J9" s="5">
        <f>H9-I9</f>
      </c>
      <c r="K9" s="5">
        <f>B9+E9+H9</f>
      </c>
      <c r="L9" s="5">
        <v>-488971.91</v>
      </c>
      <c r="M9" s="5">
        <f>K9-L9</f>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xSplit="1" ySplit="1" topLeftCell="B2" activePane="bottomRight" state="frozen"/>
      <selection pane="bottomRight"/>
    </sheetView>
  </sheetViews>
  <sheetFormatPr defaultRowHeight="15" outlineLevelRow="0" outlineLevelCol="0" x14ac:dyDescent="55"/>
  <cols>
    <col min="1" max="1" width="14" customWidth="1"/>
    <col min="2" max="2" width="24" style="8" customWidth="1"/>
    <col min="3" max="3" width="26" style="8" customWidth="1"/>
    <col min="4" max="4" width="32" style="8" customWidth="1"/>
    <col min="5" max="5" width="30" style="8" customWidth="1"/>
  </cols>
  <sheetData>
    <row r="1" spans="1:5" s="2" customFormat="1" x14ac:dyDescent="0.25">
      <c r="A1" s="2" t="s">
        <v>132</v>
      </c>
      <c r="B1" s="9" t="s">
        <v>133</v>
      </c>
      <c r="C1" s="9" t="s">
        <v>134</v>
      </c>
      <c r="D1" s="9" t="s">
        <v>135</v>
      </c>
      <c r="E1" s="9" t="s">
        <v>136</v>
      </c>
    </row>
    <row r="2" spans="1:5" x14ac:dyDescent="0.25">
      <c r="A2" t="s">
        <v>137</v>
      </c>
      <c r="B2" s="8">
        <v>0.0133</v>
      </c>
      <c r="C2" s="8">
        <v>0.1299</v>
      </c>
      <c r="D2" s="8">
        <v>0</v>
      </c>
      <c r="E2" s="8">
        <v>0</v>
      </c>
    </row>
    <row r="3" spans="1:5" x14ac:dyDescent="0.25">
      <c r="A3" t="s">
        <v>138</v>
      </c>
      <c r="B3" s="8">
        <v>0</v>
      </c>
      <c r="C3" s="8">
        <v>0</v>
      </c>
      <c r="D3" s="8">
        <v>0</v>
      </c>
      <c r="E3" s="8">
        <v>0</v>
      </c>
    </row>
    <row r="4" spans="1:5" x14ac:dyDescent="0.25">
      <c r="A4" t="s">
        <v>139</v>
      </c>
      <c r="B4" s="8">
        <v>0.0129</v>
      </c>
      <c r="C4" s="8">
        <v>0.1407</v>
      </c>
      <c r="D4" s="8">
        <v>0</v>
      </c>
      <c r="E4" s="8">
        <v>0</v>
      </c>
    </row>
    <row r="6" spans="1:5" x14ac:dyDescent="0.25">
      <c r="A6" t="s">
        <v>140</v>
      </c>
      <c r="B6" s="8"/>
      <c r="C6" s="8"/>
      <c r="D6" s="8"/>
      <c r="E6" s="8"/>
    </row>
    <row r="7" spans="1:5" x14ac:dyDescent="0.25">
      <c r="A7" t="s">
        <v>141</v>
      </c>
      <c r="B7" s="8"/>
      <c r="C7" s="8"/>
      <c r="D7" s="8"/>
      <c r="E7" s="8"/>
    </row>
    <row r="8" spans="1:5" x14ac:dyDescent="0.25">
      <c r="A8" t="s">
        <v>142</v>
      </c>
      <c r="B8" s="8"/>
      <c r="C8" s="8"/>
      <c r="D8" s="8"/>
      <c r="E8" s="8"/>
    </row>
    <row r="9" spans="1:5" x14ac:dyDescent="0.25">
      <c r="A9" t="s">
        <v>143</v>
      </c>
      <c r="B9" s="8"/>
      <c r="C9" s="8"/>
      <c r="D9" s="8"/>
      <c r="E9" s="8"/>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2" width="12" style="10"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 min="15" max="15" width="9" style="1" customWidth="1"/>
  </cols>
  <sheetData>
    <row r="1" spans="1:15" s="2" customFormat="1" x14ac:dyDescent="0.25">
      <c r="A1" s="2" t="s">
        <v>72</v>
      </c>
      <c r="B1" s="11" t="s">
        <v>144</v>
      </c>
      <c r="C1" s="3" t="s">
        <v>73</v>
      </c>
      <c r="D1" s="3" t="s">
        <v>74</v>
      </c>
      <c r="E1" s="3" t="s">
        <v>75</v>
      </c>
      <c r="F1" s="3" t="s">
        <v>76</v>
      </c>
      <c r="G1" s="3" t="s">
        <v>77</v>
      </c>
      <c r="H1" s="3" t="s">
        <v>145</v>
      </c>
      <c r="I1" s="3" t="s">
        <v>146</v>
      </c>
      <c r="J1" s="3" t="s">
        <v>147</v>
      </c>
      <c r="K1" s="3" t="s">
        <v>148</v>
      </c>
      <c r="L1" s="3" t="s">
        <v>149</v>
      </c>
      <c r="M1" s="3" t="s">
        <v>150</v>
      </c>
      <c r="N1" s="3" t="s">
        <v>151</v>
      </c>
      <c r="O1" s="3" t="s">
        <v>152</v>
      </c>
    </row>
    <row r="2" spans="1:15" x14ac:dyDescent="0.25">
      <c r="A2" t="s">
        <v>153</v>
      </c>
      <c r="B2" s="10"/>
      <c r="C2" s="1">
        <f>'Forecast NWES'!C2+'Forecast NWHL'!C2+'Forecast NWUK'!C2</f>
        <v>713938.97</v>
      </c>
      <c r="D2" s="1">
        <f>'Forecast NWES'!D2+'Forecast NWHL'!D2+'Forecast NWUK'!D2</f>
        <v>710391.29</v>
      </c>
      <c r="E2" s="1">
        <f>'Forecast NWES'!E2+'Forecast NWHL'!E2+'Forecast NWUK'!E2</f>
        <v>723985.67</v>
      </c>
      <c r="F2" s="1">
        <f>'Forecast NWES'!F2+'Forecast NWHL'!F2+'Forecast NWUK'!F2</f>
        <v>737936.92</v>
      </c>
      <c r="G2" s="1">
        <f>'Forecast NWES'!G2+'Forecast NWHL'!G2+'Forecast NWUK'!G2</f>
        <v>741852.6</v>
      </c>
      <c r="H2" s="1">
        <f>'Forecast NWES'!H2+'Forecast NWHL'!H2+'Forecast NWUK'!H2</f>
        <v>764109</v>
      </c>
      <c r="I2" s="1">
        <f>'Forecast NWES'!I2+'Forecast NWHL'!I2+'Forecast NWUK'!I2</f>
        <v>786364</v>
      </c>
      <c r="J2" s="1">
        <f>'Forecast NWES'!J2+'Forecast NWHL'!J2+'Forecast NWUK'!J2</f>
        <v>805090.88</v>
      </c>
      <c r="K2" s="1">
        <f>'Forecast NWES'!K2+'Forecast NWHL'!K2+'Forecast NWUK'!K2</f>
        <v>816101</v>
      </c>
      <c r="L2" s="1">
        <f>'Forecast NWES'!L2+'Forecast NWHL'!L2+'Forecast NWUK'!L2</f>
        <v>827231.85</v>
      </c>
      <c r="M2" s="1">
        <f>'Forecast NWES'!M2+'Forecast NWHL'!M2+'Forecast NWUK'!M2</f>
        <v>838484.83</v>
      </c>
      <c r="N2" s="1">
        <f>'Forecast NWES'!N2+'Forecast NWHL'!N2+'Forecast NWUK'!N2</f>
        <v>849861.44</v>
      </c>
      <c r="O2" s="1">
        <f>'Forecast NWES'!O2+'Forecast NWHL'!O2+'Forecast NWUK'!O2</f>
        <v>9315348.43</v>
      </c>
    </row>
    <row r="3" spans="1:15" x14ac:dyDescent="0.25">
      <c r="A3" t="s">
        <v>87</v>
      </c>
      <c r="B3" s="10"/>
      <c r="C3" s="1">
        <f>'Forecast NWES'!C3+'Forecast NWHL'!C3+'Forecast NWUK'!C3</f>
        <v>0</v>
      </c>
      <c r="D3" s="1">
        <f>'Forecast NWES'!D3+'Forecast NWHL'!D3+'Forecast NWUK'!D3</f>
        <v>0</v>
      </c>
      <c r="E3" s="1">
        <f>'Forecast NWES'!E3+'Forecast NWHL'!E3+'Forecast NWUK'!E3</f>
        <v>0</v>
      </c>
      <c r="F3" s="1">
        <f>'Forecast NWES'!F3+'Forecast NWHL'!F3+'Forecast NWUK'!F3</f>
        <v>0</v>
      </c>
      <c r="G3" s="1">
        <f>'Forecast NWES'!G3+'Forecast NWHL'!G3+'Forecast NWUK'!G3</f>
        <v>0</v>
      </c>
      <c r="H3" s="1">
        <f>'Forecast NWES'!H3+'Forecast NWHL'!H3+'Forecast NWUK'!H3</f>
        <v>0</v>
      </c>
      <c r="I3" s="1">
        <f>'Forecast NWES'!I3+'Forecast NWHL'!I3+'Forecast NWUK'!I3</f>
        <v>0</v>
      </c>
      <c r="J3" s="1">
        <f>'Forecast NWES'!J3+'Forecast NWHL'!J3+'Forecast NWUK'!J3</f>
        <v>0</v>
      </c>
      <c r="K3" s="1">
        <f>'Forecast NWES'!K3+'Forecast NWHL'!K3+'Forecast NWUK'!K3</f>
        <v>0</v>
      </c>
      <c r="L3" s="1">
        <f>'Forecast NWES'!L3+'Forecast NWHL'!L3+'Forecast NWUK'!L3</f>
        <v>0</v>
      </c>
      <c r="M3" s="1">
        <f>'Forecast NWES'!M3+'Forecast NWHL'!M3+'Forecast NWUK'!M3</f>
        <v>0</v>
      </c>
      <c r="N3" s="1">
        <f>'Forecast NWES'!N3+'Forecast NWHL'!N3+'Forecast NWUK'!N3</f>
        <v>0</v>
      </c>
      <c r="O3" s="1">
        <f>'Forecast NWES'!O3+'Forecast NWHL'!O3+'Forecast NWUK'!O3</f>
        <v>0</v>
      </c>
    </row>
    <row r="4" spans="1:15" x14ac:dyDescent="0.25">
      <c r="A4" t="s">
        <v>154</v>
      </c>
      <c r="B4" s="10"/>
      <c r="C4" s="1">
        <f>'Forecast NWES'!C4+'Forecast NWHL'!C4+'Forecast NWUK'!C4</f>
        <v>0</v>
      </c>
      <c r="D4" s="1">
        <f>'Forecast NWES'!D4+'Forecast NWHL'!D4+'Forecast NWUK'!D4</f>
        <v>0</v>
      </c>
      <c r="E4" s="1">
        <f>'Forecast NWES'!E4+'Forecast NWHL'!E4+'Forecast NWUK'!E4</f>
        <v>0</v>
      </c>
      <c r="F4" s="1">
        <f>'Forecast NWES'!F4+'Forecast NWHL'!F4+'Forecast NWUK'!F4</f>
        <v>0</v>
      </c>
      <c r="G4" s="1">
        <f>'Forecast NWES'!G4+'Forecast NWHL'!G4+'Forecast NWUK'!G4</f>
        <v>0</v>
      </c>
      <c r="H4" s="1">
        <f>'Forecast NWES'!H4+'Forecast NWHL'!H4+'Forecast NWUK'!H4</f>
        <v>5600</v>
      </c>
      <c r="I4" s="1">
        <f>'Forecast NWES'!I4+'Forecast NWHL'!I4+'Forecast NWUK'!I4</f>
        <v>9200</v>
      </c>
      <c r="J4" s="1">
        <f>'Forecast NWES'!J4+'Forecast NWHL'!J4+'Forecast NWUK'!J4</f>
        <v>9200</v>
      </c>
      <c r="K4" s="1">
        <f>'Forecast NWES'!K4+'Forecast NWHL'!K4+'Forecast NWUK'!K4</f>
        <v>17200</v>
      </c>
      <c r="L4" s="1">
        <f>'Forecast NWES'!L4+'Forecast NWHL'!L4+'Forecast NWUK'!L4</f>
        <v>17200</v>
      </c>
      <c r="M4" s="1">
        <f>'Forecast NWES'!M4+'Forecast NWHL'!M4+'Forecast NWUK'!M4</f>
        <v>17200</v>
      </c>
      <c r="N4" s="1">
        <f>'Forecast NWES'!N4+'Forecast NWHL'!N4+'Forecast NWUK'!N4</f>
        <v>17200</v>
      </c>
      <c r="O4" s="1">
        <f>'Forecast NWES'!O4+'Forecast NWHL'!O4+'Forecast NWUK'!O4</f>
        <v>92800</v>
      </c>
    </row>
    <row r="5" spans="1:15" x14ac:dyDescent="0.25">
      <c r="A5" t="s">
        <v>155</v>
      </c>
      <c r="B5" s="10"/>
      <c r="C5" s="1">
        <f>'Forecast NWES'!C5+'Forecast NWHL'!C5+'Forecast NWUK'!C5</f>
        <v>0</v>
      </c>
      <c r="D5" s="1">
        <f>'Forecast NWES'!D5+'Forecast NWHL'!D5+'Forecast NWUK'!D5</f>
        <v>0</v>
      </c>
      <c r="E5" s="1">
        <f>'Forecast NWES'!E5+'Forecast NWHL'!E5+'Forecast NWUK'!E5</f>
        <v>0</v>
      </c>
      <c r="F5" s="1">
        <f>'Forecast NWES'!F5+'Forecast NWHL'!F5+'Forecast NWUK'!F5</f>
        <v>0</v>
      </c>
      <c r="G5" s="1">
        <f>'Forecast NWES'!G5+'Forecast NWHL'!G5+'Forecast NWUK'!G5</f>
        <v>0</v>
      </c>
      <c r="H5" s="1">
        <f>'Forecast NWES'!H5+'Forecast NWHL'!H5+'Forecast NWUK'!H5</f>
        <v>0</v>
      </c>
      <c r="I5" s="1">
        <f>'Forecast NWES'!I5+'Forecast NWHL'!I5+'Forecast NWUK'!I5</f>
        <v>0</v>
      </c>
      <c r="J5" s="1">
        <f>'Forecast NWES'!J5+'Forecast NWHL'!J5+'Forecast NWUK'!J5</f>
        <v>0</v>
      </c>
      <c r="K5" s="1">
        <f>'Forecast NWES'!K5+'Forecast NWHL'!K5+'Forecast NWUK'!K5</f>
        <v>0</v>
      </c>
      <c r="L5" s="1">
        <f>'Forecast NWES'!L5+'Forecast NWHL'!L5+'Forecast NWUK'!L5</f>
        <v>0</v>
      </c>
      <c r="M5" s="1">
        <f>'Forecast NWES'!M5+'Forecast NWHL'!M5+'Forecast NWUK'!M5</f>
        <v>0</v>
      </c>
      <c r="N5" s="1">
        <f>'Forecast NWES'!N5+'Forecast NWHL'!N5+'Forecast NWUK'!N5</f>
        <v>0</v>
      </c>
      <c r="O5" s="1">
        <f>'Forecast NWES'!O5+'Forecast NWHL'!O5+'Forecast NWUK'!O5</f>
        <v>0</v>
      </c>
    </row>
    <row r="6" spans="1:15" x14ac:dyDescent="0.25">
      <c r="A6" t="s">
        <v>88</v>
      </c>
      <c r="B6" s="10"/>
      <c r="C6" s="1">
        <f>'Forecast NWES'!C6+'Forecast NWHL'!C6+'Forecast NWUK'!C6+C26</f>
        <v>713938.97</v>
      </c>
      <c r="D6" s="1">
        <f>'Forecast NWES'!D6+'Forecast NWHL'!D6+'Forecast NWUK'!D6+D26</f>
        <v>710391.29</v>
      </c>
      <c r="E6" s="1">
        <f>'Forecast NWES'!E6+'Forecast NWHL'!E6+'Forecast NWUK'!E6+E26</f>
        <v>723985.67</v>
      </c>
      <c r="F6" s="1">
        <f>'Forecast NWES'!F6+'Forecast NWHL'!F6+'Forecast NWUK'!F6+F26</f>
        <v>737936.92</v>
      </c>
      <c r="G6" s="1">
        <f>'Forecast NWES'!G6+'Forecast NWHL'!G6+'Forecast NWUK'!G6+G26</f>
        <v>741852.6</v>
      </c>
      <c r="H6" s="1">
        <f>'Forecast NWES'!H6+'Forecast NWHL'!H6+'Forecast NWUK'!H6+H26</f>
        <v>769709</v>
      </c>
      <c r="I6" s="1">
        <f>'Forecast NWES'!I6+'Forecast NWHL'!I6+'Forecast NWUK'!I6+I26</f>
        <v>815564</v>
      </c>
      <c r="J6" s="1">
        <f>'Forecast NWES'!J6+'Forecast NWHL'!J6+'Forecast NWUK'!J6+J26</f>
        <v>834290.88</v>
      </c>
      <c r="K6" s="1">
        <f>'Forecast NWES'!K6+'Forecast NWHL'!K6+'Forecast NWUK'!K6+K26</f>
        <v>853301</v>
      </c>
      <c r="L6" s="1">
        <f>'Forecast NWES'!L6+'Forecast NWHL'!L6+'Forecast NWUK'!L6+L26</f>
        <v>864431.85</v>
      </c>
      <c r="M6" s="1">
        <f>'Forecast NWES'!M6+'Forecast NWHL'!M6+'Forecast NWUK'!M6+M26</f>
        <v>875684.83</v>
      </c>
      <c r="N6" s="1">
        <f>'Forecast NWES'!N6+'Forecast NWHL'!N6+'Forecast NWUK'!N6+N26</f>
        <v>887061.44</v>
      </c>
      <c r="O6" s="1">
        <f>'Forecast NWES'!O6+'Forecast NWHL'!O6+'Forecast NWUK'!O6+O26</f>
        <v>9528148.43</v>
      </c>
    </row>
    <row r="7" spans="1:15" x14ac:dyDescent="0.25">
      <c r="A7" t="s">
        <v>156</v>
      </c>
      <c r="B7" s="10"/>
      <c r="C7" s="1">
        <f>'Forecast NWES'!C7+'Forecast NWHL'!C7+'Forecast NWUK'!C7</f>
        <v>-102134.41</v>
      </c>
      <c r="D7" s="1">
        <f>'Forecast NWES'!D7+'Forecast NWHL'!D7+'Forecast NWUK'!D7</f>
        <v>-100894.42</v>
      </c>
      <c r="E7" s="1">
        <f>'Forecast NWES'!E7+'Forecast NWHL'!E7+'Forecast NWUK'!E7</f>
        <v>-103138.5</v>
      </c>
      <c r="F7" s="1">
        <f>'Forecast NWES'!F7+'Forecast NWHL'!F7+'Forecast NWUK'!F7</f>
        <v>-102015.01</v>
      </c>
      <c r="G7" s="1">
        <f>'Forecast NWES'!G7+'Forecast NWHL'!G7+'Forecast NWUK'!G7</f>
        <v>-99649.08</v>
      </c>
      <c r="H7" s="1">
        <f>'Forecast NWES'!H7+'Forecast NWHL'!H7+'Forecast NWUK'!H7</f>
        <v>-100646</v>
      </c>
      <c r="I7" s="1">
        <f>'Forecast NWES'!I7+'Forecast NWHL'!I7+'Forecast NWUK'!I7</f>
        <v>-101642</v>
      </c>
      <c r="J7" s="1">
        <f>'Forecast NWES'!J7+'Forecast NWHL'!J7+'Forecast NWUK'!J7</f>
        <v>-104039.49</v>
      </c>
      <c r="K7" s="1">
        <f>'Forecast NWES'!K7+'Forecast NWHL'!K7+'Forecast NWUK'!K7</f>
        <v>-105460.64</v>
      </c>
      <c r="L7" s="1">
        <f>'Forecast NWES'!L7+'Forecast NWHL'!L7+'Forecast NWUK'!L7</f>
        <v>-106897.42</v>
      </c>
      <c r="M7" s="1">
        <f>'Forecast NWES'!M7+'Forecast NWHL'!M7+'Forecast NWUK'!M7</f>
        <v>-108350.01</v>
      </c>
      <c r="N7" s="1">
        <f>'Forecast NWES'!N7+'Forecast NWHL'!N7+'Forecast NWUK'!N7</f>
        <v>-109818.63</v>
      </c>
      <c r="O7" s="1">
        <f>'Forecast NWES'!O7+'Forecast NWHL'!O7+'Forecast NWUK'!O7</f>
        <v>-1244685.61</v>
      </c>
    </row>
    <row r="8" spans="1:15" x14ac:dyDescent="0.25">
      <c r="A8" t="s">
        <v>157</v>
      </c>
      <c r="B8" s="10"/>
      <c r="C8" s="1">
        <f>'Forecast NWES'!C8+'Forecast NWHL'!C8+'Forecast NWUK'!C8</f>
        <v>0</v>
      </c>
      <c r="D8" s="1">
        <f>'Forecast NWES'!D8+'Forecast NWHL'!D8+'Forecast NWUK'!D8</f>
        <v>0</v>
      </c>
      <c r="E8" s="1">
        <f>'Forecast NWES'!E8+'Forecast NWHL'!E8+'Forecast NWUK'!E8</f>
        <v>0</v>
      </c>
      <c r="F8" s="1">
        <f>'Forecast NWES'!F8+'Forecast NWHL'!F8+'Forecast NWUK'!F8</f>
        <v>0</v>
      </c>
      <c r="G8" s="1">
        <f>'Forecast NWES'!G8+'Forecast NWHL'!G8+'Forecast NWUK'!G8</f>
        <v>0</v>
      </c>
      <c r="H8" s="1">
        <f>'Forecast NWES'!H8+'Forecast NWHL'!H8+'Forecast NWUK'!H8</f>
        <v>-1400</v>
      </c>
      <c r="I8" s="1">
        <f>'Forecast NWES'!I8+'Forecast NWHL'!I8+'Forecast NWUK'!I8</f>
        <v>-2300</v>
      </c>
      <c r="J8" s="1">
        <f>'Forecast NWES'!J8+'Forecast NWHL'!J8+'Forecast NWUK'!J8</f>
        <v>-2300</v>
      </c>
      <c r="K8" s="1">
        <f>'Forecast NWES'!K8+'Forecast NWHL'!K8+'Forecast NWUK'!K8</f>
        <v>-4300</v>
      </c>
      <c r="L8" s="1">
        <f>'Forecast NWES'!L8+'Forecast NWHL'!L8+'Forecast NWUK'!L8</f>
        <v>-4300</v>
      </c>
      <c r="M8" s="1">
        <f>'Forecast NWES'!M8+'Forecast NWHL'!M8+'Forecast NWUK'!M8</f>
        <v>-4300</v>
      </c>
      <c r="N8" s="1">
        <f>'Forecast NWES'!N8+'Forecast NWHL'!N8+'Forecast NWUK'!N8</f>
        <v>-4300</v>
      </c>
      <c r="O8" s="1">
        <f>'Forecast NWES'!O8+'Forecast NWHL'!O8+'Forecast NWUK'!O8</f>
        <v>-23200</v>
      </c>
    </row>
    <row r="9" spans="1:15" x14ac:dyDescent="0.25">
      <c r="A9" t="s">
        <v>90</v>
      </c>
      <c r="B9" s="10"/>
      <c r="C9" s="1">
        <f>'Forecast NWES'!C9+'Forecast NWHL'!C9+'Forecast NWUK'!C9</f>
        <v>0</v>
      </c>
      <c r="D9" s="1">
        <f>'Forecast NWES'!D9+'Forecast NWHL'!D9+'Forecast NWUK'!D9</f>
        <v>0</v>
      </c>
      <c r="E9" s="1">
        <f>'Forecast NWES'!E9+'Forecast NWHL'!E9+'Forecast NWUK'!E9</f>
        <v>0</v>
      </c>
      <c r="F9" s="1">
        <f>'Forecast NWES'!F9+'Forecast NWHL'!F9+'Forecast NWUK'!F9</f>
        <v>0</v>
      </c>
      <c r="G9" s="1">
        <f>'Forecast NWES'!G9+'Forecast NWHL'!G9+'Forecast NWUK'!G9</f>
        <v>0</v>
      </c>
      <c r="H9" s="1">
        <f>'Forecast NWES'!H9+'Forecast NWHL'!H9+'Forecast NWUK'!H9</f>
        <v>0</v>
      </c>
      <c r="I9" s="1">
        <f>'Forecast NWES'!I9+'Forecast NWHL'!I9+'Forecast NWUK'!I9</f>
        <v>0</v>
      </c>
      <c r="J9" s="1">
        <f>'Forecast NWES'!J9+'Forecast NWHL'!J9+'Forecast NWUK'!J9</f>
        <v>0</v>
      </c>
      <c r="K9" s="1">
        <f>'Forecast NWES'!K9+'Forecast NWHL'!K9+'Forecast NWUK'!K9</f>
        <v>0</v>
      </c>
      <c r="L9" s="1">
        <f>'Forecast NWES'!L9+'Forecast NWHL'!L9+'Forecast NWUK'!L9</f>
        <v>0</v>
      </c>
      <c r="M9" s="1">
        <f>'Forecast NWES'!M9+'Forecast NWHL'!M9+'Forecast NWUK'!M9</f>
        <v>0</v>
      </c>
      <c r="N9" s="1">
        <f>'Forecast NWES'!N9+'Forecast NWHL'!N9+'Forecast NWUK'!N9</f>
        <v>0</v>
      </c>
      <c r="O9" s="1">
        <f>'Forecast NWES'!O9+'Forecast NWHL'!O9+'Forecast NWUK'!O9</f>
        <v>0</v>
      </c>
    </row>
    <row r="10" spans="1:15" x14ac:dyDescent="0.25">
      <c r="A10" t="s">
        <v>91</v>
      </c>
      <c r="B10" s="10"/>
      <c r="C10" s="1">
        <f>'Forecast NWES'!C10+'Forecast NWHL'!C10+'Forecast NWUK'!C10+C27</f>
        <v>-102134.41</v>
      </c>
      <c r="D10" s="1">
        <f>'Forecast NWES'!D10+'Forecast NWHL'!D10+'Forecast NWUK'!D10+D27</f>
        <v>-100894.42</v>
      </c>
      <c r="E10" s="1">
        <f>'Forecast NWES'!E10+'Forecast NWHL'!E10+'Forecast NWUK'!E10+E27</f>
        <v>-103138.5</v>
      </c>
      <c r="F10" s="1">
        <f>'Forecast NWES'!F10+'Forecast NWHL'!F10+'Forecast NWUK'!F10+F27</f>
        <v>-102015.01</v>
      </c>
      <c r="G10" s="1">
        <f>'Forecast NWES'!G10+'Forecast NWHL'!G10+'Forecast NWUK'!G10+G27</f>
        <v>-99649.08</v>
      </c>
      <c r="H10" s="1">
        <f>'Forecast NWES'!H10+'Forecast NWHL'!H10+'Forecast NWUK'!H10+H27</f>
        <v>-102046</v>
      </c>
      <c r="I10" s="1">
        <f>'Forecast NWES'!I10+'Forecast NWHL'!I10+'Forecast NWUK'!I10+I27</f>
        <v>-106527.11</v>
      </c>
      <c r="J10" s="1">
        <f>'Forecast NWES'!J10+'Forecast NWHL'!J10+'Forecast NWUK'!J10+J27</f>
        <v>-108924.6</v>
      </c>
      <c r="K10" s="1">
        <f>'Forecast NWES'!K10+'Forecast NWHL'!K10+'Forecast NWUK'!K10+K27</f>
        <v>-112345.75</v>
      </c>
      <c r="L10" s="1">
        <f>'Forecast NWES'!L10+'Forecast NWHL'!L10+'Forecast NWUK'!L10+L27</f>
        <v>-113782.53</v>
      </c>
      <c r="M10" s="1">
        <f>'Forecast NWES'!M10+'Forecast NWHL'!M10+'Forecast NWUK'!M10+M27</f>
        <v>-115235.12</v>
      </c>
      <c r="N10" s="1">
        <f>'Forecast NWES'!N10+'Forecast NWHL'!N10+'Forecast NWUK'!N10+N27</f>
        <v>-116703.74</v>
      </c>
      <c r="O10" s="1">
        <f>'Forecast NWES'!O10+'Forecast NWHL'!O10+'Forecast NWUK'!O10+O27</f>
        <v>-1283396.27</v>
      </c>
    </row>
    <row r="11" spans="1:15" x14ac:dyDescent="0.25">
      <c r="A11" t="s">
        <v>92</v>
      </c>
      <c r="B11" s="10"/>
      <c r="C11" s="1">
        <f>'Forecast NWES'!C11+'Forecast NWHL'!C11+'Forecast NWUK'!C11+C26+C27</f>
        <v>611804.56</v>
      </c>
      <c r="D11" s="1">
        <f>'Forecast NWES'!D11+'Forecast NWHL'!D11+'Forecast NWUK'!D11+D26+D27</f>
        <v>609496.87</v>
      </c>
      <c r="E11" s="1">
        <f>'Forecast NWES'!E11+'Forecast NWHL'!E11+'Forecast NWUK'!E11+E26+E27</f>
        <v>620847.17</v>
      </c>
      <c r="F11" s="1">
        <f>'Forecast NWES'!F11+'Forecast NWHL'!F11+'Forecast NWUK'!F11+F26+F27</f>
        <v>635921.91</v>
      </c>
      <c r="G11" s="1">
        <f>'Forecast NWES'!G11+'Forecast NWHL'!G11+'Forecast NWUK'!G11+G26+G27</f>
        <v>642203.52</v>
      </c>
      <c r="H11" s="1">
        <f>'Forecast NWES'!H11+'Forecast NWHL'!H11+'Forecast NWUK'!H11+H26+H27</f>
        <v>667663</v>
      </c>
      <c r="I11" s="1">
        <f>'Forecast NWES'!I11+'Forecast NWHL'!I11+'Forecast NWUK'!I11+I26+I27</f>
        <v>709036.89</v>
      </c>
      <c r="J11" s="1">
        <f>'Forecast NWES'!J11+'Forecast NWHL'!J11+'Forecast NWUK'!J11+J26+J27</f>
        <v>725366.28</v>
      </c>
      <c r="K11" s="1">
        <f>'Forecast NWES'!K11+'Forecast NWHL'!K11+'Forecast NWUK'!K11+K26+K27</f>
        <v>740955.26</v>
      </c>
      <c r="L11" s="1">
        <f>'Forecast NWES'!L11+'Forecast NWHL'!L11+'Forecast NWUK'!L11+L26+L27</f>
        <v>750649.32</v>
      </c>
      <c r="M11" s="1">
        <f>'Forecast NWES'!M11+'Forecast NWHL'!M11+'Forecast NWUK'!M11+M26+M27</f>
        <v>760449.71</v>
      </c>
      <c r="N11" s="1">
        <f>'Forecast NWES'!N11+'Forecast NWHL'!N11+'Forecast NWUK'!N11+N26+N27</f>
        <v>770357.69</v>
      </c>
      <c r="O11" s="1">
        <f>'Forecast NWES'!O11+'Forecast NWHL'!O11+'Forecast NWUK'!O11+O26+O27</f>
        <v>8244752.16</v>
      </c>
    </row>
    <row r="12" spans="1:15" x14ac:dyDescent="0.25">
      <c r="A12" t="s">
        <v>158</v>
      </c>
      <c r="B12" s="10"/>
      <c r="C12" s="1">
        <f>'Forecast NWES'!C12+'Forecast NWHL'!C12+'Forecast NWUK'!C12</f>
        <v>-218720.83</v>
      </c>
      <c r="D12" s="1">
        <f>'Forecast NWES'!D12+'Forecast NWHL'!D12+'Forecast NWUK'!D12</f>
        <v>-220289.26</v>
      </c>
      <c r="E12" s="1">
        <f>'Forecast NWES'!E12+'Forecast NWHL'!E12+'Forecast NWUK'!E12</f>
        <v>-220407.59</v>
      </c>
      <c r="F12" s="1">
        <f>'Forecast NWES'!F12+'Forecast NWHL'!F12+'Forecast NWUK'!F12</f>
        <v>-222925.11</v>
      </c>
      <c r="G12" s="1">
        <f>'Forecast NWES'!G12+'Forecast NWHL'!G12+'Forecast NWUK'!G12</f>
        <v>-221627.12</v>
      </c>
      <c r="H12" s="1">
        <f>'Forecast NWES'!H12+'Forecast NWHL'!H12+'Forecast NWUK'!H12</f>
        <v>-223844</v>
      </c>
      <c r="I12" s="1">
        <f>'Forecast NWES'!I12+'Forecast NWHL'!I12+'Forecast NWUK'!I12</f>
        <v>-226060</v>
      </c>
      <c r="J12" s="1">
        <f>'Forecast NWES'!J12+'Forecast NWHL'!J12+'Forecast NWUK'!J12</f>
        <v>-226060</v>
      </c>
      <c r="K12" s="1">
        <f>'Forecast NWES'!K12+'Forecast NWHL'!K12+'Forecast NWUK'!K12</f>
        <v>-226060</v>
      </c>
      <c r="L12" s="1">
        <f>'Forecast NWES'!L12+'Forecast NWHL'!L12+'Forecast NWUK'!L12</f>
        <v>-226060</v>
      </c>
      <c r="M12" s="1">
        <f>'Forecast NWES'!M12+'Forecast NWHL'!M12+'Forecast NWUK'!M12</f>
        <v>-226060</v>
      </c>
      <c r="N12" s="1">
        <f>'Forecast NWES'!N12+'Forecast NWHL'!N12+'Forecast NWUK'!N12</f>
        <v>-226060</v>
      </c>
      <c r="O12" s="1">
        <f>'Forecast NWES'!O12+'Forecast NWHL'!O12+'Forecast NWUK'!O12</f>
        <v>-2684173.91</v>
      </c>
    </row>
    <row r="13" spans="1:15" x14ac:dyDescent="0.25">
      <c r="A13" t="s">
        <v>159</v>
      </c>
      <c r="B13" s="10"/>
      <c r="C13" s="1">
        <f>'Forecast NWES'!C13+'Forecast NWHL'!C13+'Forecast NWUK'!C13</f>
        <v>-351900.74</v>
      </c>
      <c r="D13" s="1">
        <f>'Forecast NWES'!D13+'Forecast NWHL'!D13+'Forecast NWUK'!D13</f>
        <v>-354770.23</v>
      </c>
      <c r="E13" s="1">
        <f>'Forecast NWES'!E13+'Forecast NWHL'!E13+'Forecast NWUK'!E13</f>
        <v>-358792.66</v>
      </c>
      <c r="F13" s="1">
        <f>'Forecast NWES'!F13+'Forecast NWHL'!F13+'Forecast NWUK'!F13</f>
        <v>-357106.65</v>
      </c>
      <c r="G13" s="1">
        <f>'Forecast NWES'!G13+'Forecast NWHL'!G13+'Forecast NWUK'!G13</f>
        <v>-359157.66</v>
      </c>
      <c r="H13" s="1">
        <f>'Forecast NWES'!H13+'Forecast NWHL'!H13+'Forecast NWUK'!H13</f>
        <v>-359000</v>
      </c>
      <c r="I13" s="1">
        <f>'Forecast NWES'!I13+'Forecast NWHL'!I13+'Forecast NWUK'!I13</f>
        <v>-375000</v>
      </c>
      <c r="J13" s="1">
        <f>'Forecast NWES'!J13+'Forecast NWHL'!J13+'Forecast NWUK'!J13</f>
        <v>-375000</v>
      </c>
      <c r="K13" s="1">
        <f>'Forecast NWES'!K13+'Forecast NWHL'!K13+'Forecast NWUK'!K13</f>
        <v>-375000</v>
      </c>
      <c r="L13" s="1">
        <f>'Forecast NWES'!L13+'Forecast NWHL'!L13+'Forecast NWUK'!L13</f>
        <v>-375000</v>
      </c>
      <c r="M13" s="1">
        <f>'Forecast NWES'!M13+'Forecast NWHL'!M13+'Forecast NWUK'!M13</f>
        <v>-375000</v>
      </c>
      <c r="N13" s="1">
        <f>'Forecast NWES'!N13+'Forecast NWHL'!N13+'Forecast NWUK'!N13</f>
        <v>-375000</v>
      </c>
      <c r="O13" s="1">
        <f>'Forecast NWES'!O13+'Forecast NWHL'!O13+'Forecast NWUK'!O13</f>
        <v>-4390727.94</v>
      </c>
    </row>
    <row r="14" spans="1:15" x14ac:dyDescent="0.25">
      <c r="A14" t="s">
        <v>95</v>
      </c>
      <c r="B14" s="10"/>
      <c r="C14" s="1">
        <f>'Forecast NWES'!C14+'Forecast NWHL'!C14+'Forecast NWUK'!C14</f>
        <v>-570621.57</v>
      </c>
      <c r="D14" s="1">
        <f>'Forecast NWES'!D14+'Forecast NWHL'!D14+'Forecast NWUK'!D14</f>
        <v>-575059.49</v>
      </c>
      <c r="E14" s="1">
        <f>'Forecast NWES'!E14+'Forecast NWHL'!E14+'Forecast NWUK'!E14</f>
        <v>-579200.25</v>
      </c>
      <c r="F14" s="1">
        <f>'Forecast NWES'!F14+'Forecast NWHL'!F14+'Forecast NWUK'!F14</f>
        <v>-580031.76</v>
      </c>
      <c r="G14" s="1">
        <f>'Forecast NWES'!G14+'Forecast NWHL'!G14+'Forecast NWUK'!G14</f>
        <v>-580784.78</v>
      </c>
      <c r="H14" s="1">
        <f>'Forecast NWES'!H14+'Forecast NWHL'!H14+'Forecast NWUK'!H14</f>
        <v>-582844</v>
      </c>
      <c r="I14" s="1">
        <f>'Forecast NWES'!I14+'Forecast NWHL'!I14+'Forecast NWUK'!I14</f>
        <v>-601060</v>
      </c>
      <c r="J14" s="1">
        <f>'Forecast NWES'!J14+'Forecast NWHL'!J14+'Forecast NWUK'!J14</f>
        <v>-601060</v>
      </c>
      <c r="K14" s="1">
        <f>'Forecast NWES'!K14+'Forecast NWHL'!K14+'Forecast NWUK'!K14</f>
        <v>-601060</v>
      </c>
      <c r="L14" s="1">
        <f>'Forecast NWES'!L14+'Forecast NWHL'!L14+'Forecast NWUK'!L14</f>
        <v>-601060</v>
      </c>
      <c r="M14" s="1">
        <f>'Forecast NWES'!M14+'Forecast NWHL'!M14+'Forecast NWUK'!M14</f>
        <v>-601060</v>
      </c>
      <c r="N14" s="1">
        <f>'Forecast NWES'!N14+'Forecast NWHL'!N14+'Forecast NWUK'!N14</f>
        <v>-601060</v>
      </c>
      <c r="O14" s="1">
        <f>'Forecast NWES'!O14+'Forecast NWHL'!O14+'Forecast NWUK'!O14</f>
        <v>-7074901.85</v>
      </c>
    </row>
    <row r="15" spans="1:15" x14ac:dyDescent="0.25">
      <c r="A15" t="s">
        <v>160</v>
      </c>
      <c r="B15" s="10"/>
      <c r="C15" s="1">
        <f>'Forecast NWES'!C15+'Forecast NWHL'!C15+'Forecast NWUK'!C15</f>
        <v>-68141.17</v>
      </c>
      <c r="D15" s="1">
        <f>'Forecast NWES'!D15+'Forecast NWHL'!D15+'Forecast NWUK'!D15</f>
        <v>-59980.27</v>
      </c>
      <c r="E15" s="1">
        <f>'Forecast NWES'!E15+'Forecast NWHL'!E15+'Forecast NWUK'!E15</f>
        <v>-66641.41</v>
      </c>
      <c r="F15" s="1">
        <f>'Forecast NWES'!F15+'Forecast NWHL'!F15+'Forecast NWUK'!F15</f>
        <v>-61196.98</v>
      </c>
      <c r="G15" s="1">
        <f>'Forecast NWES'!G15+'Forecast NWHL'!G15+'Forecast NWUK'!G15</f>
        <v>-69145.78</v>
      </c>
      <c r="H15" s="1">
        <f>'Forecast NWES'!H15+'Forecast NWHL'!H15+'Forecast NWUK'!H15</f>
        <v>-77304.51</v>
      </c>
      <c r="I15" s="1">
        <f>'Forecast NWES'!I15+'Forecast NWHL'!I15+'Forecast NWUK'!I15</f>
        <v>-77996.51</v>
      </c>
      <c r="J15" s="1">
        <f>'Forecast NWES'!J15+'Forecast NWHL'!J15+'Forecast NWUK'!J15</f>
        <v>-77996.51</v>
      </c>
      <c r="K15" s="1">
        <f>'Forecast NWES'!K15+'Forecast NWHL'!K15+'Forecast NWUK'!K15</f>
        <v>-77996.51</v>
      </c>
      <c r="L15" s="1">
        <f>'Forecast NWES'!L15+'Forecast NWHL'!L15+'Forecast NWUK'!L15</f>
        <v>-77996.51</v>
      </c>
      <c r="M15" s="1">
        <f>'Forecast NWES'!M15+'Forecast NWHL'!M15+'Forecast NWUK'!M15</f>
        <v>-77996.51</v>
      </c>
      <c r="N15" s="1">
        <f>'Forecast NWES'!N15+'Forecast NWHL'!N15+'Forecast NWUK'!N15</f>
        <v>-77996.51</v>
      </c>
      <c r="O15" s="1">
        <f>'Forecast NWES'!O15+'Forecast NWHL'!O15+'Forecast NWUK'!O15</f>
        <v>-870389.18</v>
      </c>
    </row>
    <row r="16" spans="1:15" x14ac:dyDescent="0.25">
      <c r="A16" t="s">
        <v>97</v>
      </c>
      <c r="B16" s="10"/>
      <c r="C16" s="1">
        <f>'Forecast NWES'!C16+'Forecast NWHL'!C16+'Forecast NWUK'!C16</f>
        <v>-50336.95</v>
      </c>
      <c r="D16" s="1">
        <f>'Forecast NWES'!D16+'Forecast NWHL'!D16+'Forecast NWUK'!D16</f>
        <v>-49744.51</v>
      </c>
      <c r="E16" s="1">
        <f>'Forecast NWES'!E16+'Forecast NWHL'!E16+'Forecast NWUK'!E16</f>
        <v>-49180.26</v>
      </c>
      <c r="F16" s="1">
        <f>'Forecast NWES'!F16+'Forecast NWHL'!F16+'Forecast NWUK'!F16</f>
        <v>-49290.65</v>
      </c>
      <c r="G16" s="1">
        <f>'Forecast NWES'!G16+'Forecast NWHL'!G16+'Forecast NWUK'!G16</f>
        <v>-50429.4</v>
      </c>
      <c r="H16" s="1">
        <f>'Forecast NWES'!H16+'Forecast NWHL'!H16+'Forecast NWUK'!H16</f>
        <v>-49633.44</v>
      </c>
      <c r="I16" s="1">
        <f>'Forecast NWES'!I16+'Forecast NWHL'!I16+'Forecast NWUK'!I16</f>
        <v>-49633.44</v>
      </c>
      <c r="J16" s="1">
        <f>'Forecast NWES'!J16+'Forecast NWHL'!J16+'Forecast NWUK'!J16</f>
        <v>-49633.44</v>
      </c>
      <c r="K16" s="1">
        <f>'Forecast NWES'!K16+'Forecast NWHL'!K16+'Forecast NWUK'!K16</f>
        <v>-49633.44</v>
      </c>
      <c r="L16" s="1">
        <f>'Forecast NWES'!L16+'Forecast NWHL'!L16+'Forecast NWUK'!L16</f>
        <v>-49633.44</v>
      </c>
      <c r="M16" s="1">
        <f>'Forecast NWES'!M16+'Forecast NWHL'!M16+'Forecast NWUK'!M16</f>
        <v>-49633.44</v>
      </c>
      <c r="N16" s="1">
        <f>'Forecast NWES'!N16+'Forecast NWHL'!N16+'Forecast NWUK'!N16</f>
        <v>-49633.44</v>
      </c>
      <c r="O16" s="1">
        <f>'Forecast NWES'!O16+'Forecast NWHL'!O16+'Forecast NWUK'!O16</f>
        <v>-596415.85</v>
      </c>
    </row>
    <row r="17" spans="1:15" x14ac:dyDescent="0.25">
      <c r="A17" t="s">
        <v>98</v>
      </c>
      <c r="B17" s="10"/>
      <c r="C17" s="1">
        <f>'Forecast NWES'!C17+'Forecast NWHL'!C17+'Forecast NWUK'!C17</f>
        <v>-56068.59</v>
      </c>
      <c r="D17" s="1">
        <f>'Forecast NWES'!D17+'Forecast NWHL'!D17+'Forecast NWUK'!D17</f>
        <v>-14044.55</v>
      </c>
      <c r="E17" s="1">
        <f>'Forecast NWES'!E17+'Forecast NWHL'!E17+'Forecast NWUK'!E17</f>
        <v>-43993.02</v>
      </c>
      <c r="F17" s="1">
        <f>'Forecast NWES'!F17+'Forecast NWHL'!F17+'Forecast NWUK'!F17</f>
        <v>-35262.48</v>
      </c>
      <c r="G17" s="1">
        <f>'Forecast NWES'!G17+'Forecast NWHL'!G17+'Forecast NWUK'!G17</f>
        <v>-70781.86</v>
      </c>
      <c r="H17" s="1">
        <f>'Forecast NWES'!H17+'Forecast NWHL'!H17+'Forecast NWUK'!H17</f>
        <v>-50012.45</v>
      </c>
      <c r="I17" s="1">
        <f>'Forecast NWES'!I17+'Forecast NWHL'!I17+'Forecast NWUK'!I17</f>
        <v>-50012.45</v>
      </c>
      <c r="J17" s="1">
        <f>'Forecast NWES'!J17+'Forecast NWHL'!J17+'Forecast NWUK'!J17</f>
        <v>-50012.45</v>
      </c>
      <c r="K17" s="1">
        <f>'Forecast NWES'!K17+'Forecast NWHL'!K17+'Forecast NWUK'!K17</f>
        <v>-50012.45</v>
      </c>
      <c r="L17" s="1">
        <f>'Forecast NWES'!L17+'Forecast NWHL'!L17+'Forecast NWUK'!L17</f>
        <v>-50012.45</v>
      </c>
      <c r="M17" s="1">
        <f>'Forecast NWES'!M17+'Forecast NWHL'!M17+'Forecast NWUK'!M17</f>
        <v>-50012.45</v>
      </c>
      <c r="N17" s="1">
        <f>'Forecast NWES'!N17+'Forecast NWHL'!N17+'Forecast NWUK'!N17</f>
        <v>-50012.45</v>
      </c>
      <c r="O17" s="1">
        <f>'Forecast NWES'!O17+'Forecast NWHL'!O17+'Forecast NWUK'!O17</f>
        <v>-570237.67</v>
      </c>
    </row>
    <row r="18" spans="1:15" x14ac:dyDescent="0.25">
      <c r="A18" t="s">
        <v>99</v>
      </c>
      <c r="B18" s="10"/>
      <c r="C18" s="1">
        <f>'Forecast NWES'!C18+'Forecast NWHL'!C18+'Forecast NWUK'!C18+C28</f>
        <v>-174546.71</v>
      </c>
      <c r="D18" s="1">
        <f>'Forecast NWES'!D18+'Forecast NWHL'!D18+'Forecast NWUK'!D18+D28</f>
        <v>-123769.33</v>
      </c>
      <c r="E18" s="1">
        <f>'Forecast NWES'!E18+'Forecast NWHL'!E18+'Forecast NWUK'!E18+E28</f>
        <v>-159814.69</v>
      </c>
      <c r="F18" s="1">
        <f>'Forecast NWES'!F18+'Forecast NWHL'!F18+'Forecast NWUK'!F18+F28</f>
        <v>-145750.11</v>
      </c>
      <c r="G18" s="1">
        <f>'Forecast NWES'!G18+'Forecast NWHL'!G18+'Forecast NWUK'!G18+G28</f>
        <v>-190357.04</v>
      </c>
      <c r="H18" s="1">
        <f>'Forecast NWES'!H18+'Forecast NWHL'!H18+'Forecast NWUK'!H18+H28</f>
        <v>-204797.95</v>
      </c>
      <c r="I18" s="1">
        <f>'Forecast NWES'!I18+'Forecast NWHL'!I18+'Forecast NWUK'!I18+I28</f>
        <v>-205489.95</v>
      </c>
      <c r="J18" s="1">
        <f>'Forecast NWES'!J18+'Forecast NWHL'!J18+'Forecast NWUK'!J18+J28</f>
        <v>-205489.95</v>
      </c>
      <c r="K18" s="1">
        <f>'Forecast NWES'!K18+'Forecast NWHL'!K18+'Forecast NWUK'!K18+K28</f>
        <v>-205489.95</v>
      </c>
      <c r="L18" s="1">
        <f>'Forecast NWES'!L18+'Forecast NWHL'!L18+'Forecast NWUK'!L18+L28</f>
        <v>-205489.95</v>
      </c>
      <c r="M18" s="1">
        <f>'Forecast NWES'!M18+'Forecast NWHL'!M18+'Forecast NWUK'!M18+M28</f>
        <v>-205489.95</v>
      </c>
      <c r="N18" s="1">
        <f>'Forecast NWES'!N18+'Forecast NWHL'!N18+'Forecast NWUK'!N18+N28</f>
        <v>-205489.95</v>
      </c>
      <c r="O18" s="1">
        <f>'Forecast NWES'!O18+'Forecast NWHL'!O18+'Forecast NWUK'!O18+O28</f>
        <v>-2231975.55</v>
      </c>
    </row>
    <row r="19" spans="1:15" x14ac:dyDescent="0.25">
      <c r="A19" t="s">
        <v>100</v>
      </c>
      <c r="B19" s="10"/>
      <c r="C19" s="1">
        <f>'Forecast NWES'!C19+'Forecast NWHL'!C19+'Forecast NWUK'!C19+C26+C27+C28</f>
        <v>-133363.72</v>
      </c>
      <c r="D19" s="1">
        <f>'Forecast NWES'!D19+'Forecast NWHL'!D19+'Forecast NWUK'!D19+D26+D27+D28</f>
        <v>-89331.95</v>
      </c>
      <c r="E19" s="1">
        <f>'Forecast NWES'!E19+'Forecast NWHL'!E19+'Forecast NWUK'!E19+E26+E27+E28</f>
        <v>-118167.77</v>
      </c>
      <c r="F19" s="1">
        <f>'Forecast NWES'!F19+'Forecast NWHL'!F19+'Forecast NWUK'!F19+F26+F27+F28</f>
        <v>-89859.96</v>
      </c>
      <c r="G19" s="1">
        <f>'Forecast NWES'!G19+'Forecast NWHL'!G19+'Forecast NWUK'!G19+G26+G27+G28</f>
        <v>-128938.3</v>
      </c>
      <c r="H19" s="1">
        <f>'Forecast NWES'!H19+'Forecast NWHL'!H19+'Forecast NWUK'!H19+H26+H27+H28</f>
        <v>-119978.95</v>
      </c>
      <c r="I19" s="1">
        <f>'Forecast NWES'!I19+'Forecast NWHL'!I19+'Forecast NWUK'!I19+I26+I27+I28</f>
        <v>-97513.06</v>
      </c>
      <c r="J19" s="1">
        <f>'Forecast NWES'!J19+'Forecast NWHL'!J19+'Forecast NWUK'!J19+J26+J27+J28</f>
        <v>-81183.67</v>
      </c>
      <c r="K19" s="1">
        <f>'Forecast NWES'!K19+'Forecast NWHL'!K19+'Forecast NWUK'!K19+K26+K27+K28</f>
        <v>-65594.69</v>
      </c>
      <c r="L19" s="1">
        <f>'Forecast NWES'!L19+'Forecast NWHL'!L19+'Forecast NWUK'!L19+L26+L27+L28</f>
        <v>-55900.63</v>
      </c>
      <c r="M19" s="1">
        <f>'Forecast NWES'!M19+'Forecast NWHL'!M19+'Forecast NWUK'!M19+M26+M27+M28</f>
        <v>-46100.24</v>
      </c>
      <c r="N19" s="1">
        <f>'Forecast NWES'!N19+'Forecast NWHL'!N19+'Forecast NWUK'!N19+N26+N27+N28</f>
        <v>-36192.26</v>
      </c>
      <c r="O19" s="1">
        <f>'Forecast NWES'!O19+'Forecast NWHL'!O19+'Forecast NWUK'!O19+O26+O27+O28</f>
        <v>-1062125.24</v>
      </c>
    </row>
    <row r="20" spans="1:15" x14ac:dyDescent="0.25">
      <c r="A20" t="s">
        <v>161</v>
      </c>
      <c r="B20" s="10"/>
      <c r="C20" s="1">
        <f>'Forecast NWES'!C20+'Forecast NWHL'!C20+'Forecast NWUK'!C20</f>
        <v>-1254.61</v>
      </c>
      <c r="D20" s="1">
        <f>'Forecast NWES'!D20+'Forecast NWHL'!D20+'Forecast NWUK'!D20</f>
        <v>-48000</v>
      </c>
      <c r="E20" s="1">
        <f>'Forecast NWES'!E20+'Forecast NWHL'!E20+'Forecast NWUK'!E20</f>
        <v>-1334.9</v>
      </c>
      <c r="F20" s="1">
        <f>'Forecast NWES'!F20+'Forecast NWHL'!F20+'Forecast NWUK'!F20</f>
        <v>-1441.08</v>
      </c>
      <c r="G20" s="1">
        <f>'Forecast NWES'!G20+'Forecast NWHL'!G20+'Forecast NWUK'!G20</f>
        <v>-1843.16</v>
      </c>
      <c r="H20" s="1">
        <f>'Forecast NWES'!H20+'Forecast NWHL'!H20+'Forecast NWUK'!H20</f>
        <v>-1862</v>
      </c>
      <c r="I20" s="1">
        <f>'Forecast NWES'!I20+'Forecast NWHL'!I20+'Forecast NWUK'!I20</f>
        <v>-1880</v>
      </c>
      <c r="J20" s="1">
        <f>'Forecast NWES'!J20+'Forecast NWHL'!J20+'Forecast NWUK'!J20</f>
        <v>-1880</v>
      </c>
      <c r="K20" s="1">
        <f>'Forecast NWES'!K20+'Forecast NWHL'!K20+'Forecast NWUK'!K20</f>
        <v>-1880</v>
      </c>
      <c r="L20" s="1">
        <f>'Forecast NWES'!L20+'Forecast NWHL'!L20+'Forecast NWUK'!L20</f>
        <v>-1880</v>
      </c>
      <c r="M20" s="1">
        <f>'Forecast NWES'!M20+'Forecast NWHL'!M20+'Forecast NWUK'!M20</f>
        <v>-1880</v>
      </c>
      <c r="N20" s="1">
        <f>'Forecast NWES'!N20+'Forecast NWHL'!N20+'Forecast NWUK'!N20</f>
        <v>-1880</v>
      </c>
      <c r="O20" s="1">
        <f>'Forecast NWES'!O20+'Forecast NWHL'!O20+'Forecast NWUK'!O20</f>
        <v>-67015.75</v>
      </c>
    </row>
    <row r="21" spans="1:15" x14ac:dyDescent="0.25">
      <c r="A21" t="s">
        <v>162</v>
      </c>
      <c r="B21" s="10"/>
      <c r="C21" s="1">
        <f>'Forecast NWES'!C21+'Forecast NWHL'!C21+'Forecast NWUK'!C21</f>
        <v>-9000</v>
      </c>
      <c r="D21" s="1">
        <f>'Forecast NWES'!D21+'Forecast NWHL'!D21+'Forecast NWUK'!D21</f>
        <v>-9000</v>
      </c>
      <c r="E21" s="1">
        <f>'Forecast NWES'!E21+'Forecast NWHL'!E21+'Forecast NWUK'!E21</f>
        <v>-9000</v>
      </c>
      <c r="F21" s="1">
        <f>'Forecast NWES'!F21+'Forecast NWHL'!F21+'Forecast NWUK'!F21</f>
        <v>-9000</v>
      </c>
      <c r="G21" s="1">
        <f>'Forecast NWES'!G21+'Forecast NWHL'!G21+'Forecast NWUK'!G21</f>
        <v>-9000</v>
      </c>
      <c r="H21" s="1">
        <f>'Forecast NWES'!H21+'Forecast NWHL'!H21+'Forecast NWUK'!H21</f>
        <v>-9090</v>
      </c>
      <c r="I21" s="1">
        <f>'Forecast NWES'!I21+'Forecast NWHL'!I21+'Forecast NWUK'!I21</f>
        <v>-9180</v>
      </c>
      <c r="J21" s="1">
        <f>'Forecast NWES'!J21+'Forecast NWHL'!J21+'Forecast NWUK'!J21</f>
        <v>-9180</v>
      </c>
      <c r="K21" s="1">
        <f>'Forecast NWES'!K21+'Forecast NWHL'!K21+'Forecast NWUK'!K21</f>
        <v>-9180</v>
      </c>
      <c r="L21" s="1">
        <f>'Forecast NWES'!L21+'Forecast NWHL'!L21+'Forecast NWUK'!L21</f>
        <v>-9180</v>
      </c>
      <c r="M21" s="1">
        <f>'Forecast NWES'!M21+'Forecast NWHL'!M21+'Forecast NWUK'!M21</f>
        <v>-9180</v>
      </c>
      <c r="N21" s="1">
        <f>'Forecast NWES'!N21+'Forecast NWHL'!N21+'Forecast NWUK'!N21</f>
        <v>-9180</v>
      </c>
      <c r="O21" s="1">
        <f>'Forecast NWES'!O21+'Forecast NWHL'!O21+'Forecast NWUK'!O21</f>
        <v>-109170</v>
      </c>
    </row>
    <row r="22" spans="1:15" x14ac:dyDescent="0.25">
      <c r="A22" t="s">
        <v>163</v>
      </c>
      <c r="B22" s="10"/>
      <c r="C22" s="1">
        <f>'Forecast NWES'!C22+'Forecast NWHL'!C22+'Forecast NWUK'!C22</f>
        <v>-10254.61</v>
      </c>
      <c r="D22" s="1">
        <f>'Forecast NWES'!D22+'Forecast NWHL'!D22+'Forecast NWUK'!D22</f>
        <v>-57000</v>
      </c>
      <c r="E22" s="1">
        <f>'Forecast NWES'!E22+'Forecast NWHL'!E22+'Forecast NWUK'!E22</f>
        <v>-10334.9</v>
      </c>
      <c r="F22" s="1">
        <f>'Forecast NWES'!F22+'Forecast NWHL'!F22+'Forecast NWUK'!F22</f>
        <v>-10441.08</v>
      </c>
      <c r="G22" s="1">
        <f>'Forecast NWES'!G22+'Forecast NWHL'!G22+'Forecast NWUK'!G22</f>
        <v>-10843.16</v>
      </c>
      <c r="H22" s="1">
        <f>'Forecast NWES'!H22+'Forecast NWHL'!H22+'Forecast NWUK'!H22</f>
        <v>-10952</v>
      </c>
      <c r="I22" s="1">
        <f>'Forecast NWES'!I22+'Forecast NWHL'!I22+'Forecast NWUK'!I22</f>
        <v>-11060</v>
      </c>
      <c r="J22" s="1">
        <f>'Forecast NWES'!J22+'Forecast NWHL'!J22+'Forecast NWUK'!J22</f>
        <v>-11060</v>
      </c>
      <c r="K22" s="1">
        <f>'Forecast NWES'!K22+'Forecast NWHL'!K22+'Forecast NWUK'!K22</f>
        <v>-11060</v>
      </c>
      <c r="L22" s="1">
        <f>'Forecast NWES'!L22+'Forecast NWHL'!L22+'Forecast NWUK'!L22</f>
        <v>-11060</v>
      </c>
      <c r="M22" s="1">
        <f>'Forecast NWES'!M22+'Forecast NWHL'!M22+'Forecast NWUK'!M22</f>
        <v>-11060</v>
      </c>
      <c r="N22" s="1">
        <f>'Forecast NWES'!N22+'Forecast NWHL'!N22+'Forecast NWUK'!N22</f>
        <v>-11060</v>
      </c>
      <c r="O22" s="1">
        <f>'Forecast NWES'!O22+'Forecast NWHL'!O22+'Forecast NWUK'!O22</f>
        <v>-176185.75</v>
      </c>
    </row>
    <row r="23" spans="1:15" x14ac:dyDescent="0.25">
      <c r="A23" t="s">
        <v>104</v>
      </c>
      <c r="B23" s="10"/>
      <c r="C23" s="1">
        <f>'Forecast NWES'!C23+'Forecast NWHL'!C23+'Forecast NWUK'!C23+C26+C27+C28</f>
        <v>-143618.33</v>
      </c>
      <c r="D23" s="1">
        <f>'Forecast NWES'!D23+'Forecast NWHL'!D23+'Forecast NWUK'!D23+D26+D27+D28</f>
        <v>-146331.95</v>
      </c>
      <c r="E23" s="1">
        <f>'Forecast NWES'!E23+'Forecast NWHL'!E23+'Forecast NWUK'!E23+E26+E27+E28</f>
        <v>-128502.67</v>
      </c>
      <c r="F23" s="1">
        <f>'Forecast NWES'!F23+'Forecast NWHL'!F23+'Forecast NWUK'!F23+F26+F27+F28</f>
        <v>-100301.04</v>
      </c>
      <c r="G23" s="1">
        <f>'Forecast NWES'!G23+'Forecast NWHL'!G23+'Forecast NWUK'!G23+G26+G27+G28</f>
        <v>-139781.46</v>
      </c>
      <c r="H23" s="1">
        <f>'Forecast NWES'!H23+'Forecast NWHL'!H23+'Forecast NWUK'!H23+H26+H27+H28</f>
        <v>-130930.95</v>
      </c>
      <c r="I23" s="1">
        <f>'Forecast NWES'!I23+'Forecast NWHL'!I23+'Forecast NWUK'!I23+I26+I27+I28</f>
        <v>-108573.06</v>
      </c>
      <c r="J23" s="1">
        <f>'Forecast NWES'!J23+'Forecast NWHL'!J23+'Forecast NWUK'!J23+J26+J27+J28</f>
        <v>-92243.67</v>
      </c>
      <c r="K23" s="1">
        <f>'Forecast NWES'!K23+'Forecast NWHL'!K23+'Forecast NWUK'!K23+K26+K27+K28</f>
        <v>-76654.69</v>
      </c>
      <c r="L23" s="1">
        <f>'Forecast NWES'!L23+'Forecast NWHL'!L23+'Forecast NWUK'!L23+L26+L27+L28</f>
        <v>-66960.63</v>
      </c>
      <c r="M23" s="1">
        <f>'Forecast NWES'!M23+'Forecast NWHL'!M23+'Forecast NWUK'!M23+M26+M27+M28</f>
        <v>-57160.24</v>
      </c>
      <c r="N23" s="1">
        <f>'Forecast NWES'!N23+'Forecast NWHL'!N23+'Forecast NWUK'!N23+N26+N27+N28</f>
        <v>-47252.26</v>
      </c>
      <c r="O23" s="1">
        <f>'Forecast NWES'!O23+'Forecast NWHL'!O23+'Forecast NWUK'!O23+O26+O27+O28</f>
        <v>-1238310.99</v>
      </c>
    </row>
    <row r="25" spans="1:15" x14ac:dyDescent="0.25">
      <c r="A25" t="s">
        <v>164</v>
      </c>
      <c r="B25" s="10"/>
      <c r="C25" s="1"/>
      <c r="D25" s="1"/>
      <c r="E25" s="1"/>
      <c r="F25" s="1"/>
      <c r="G25" s="1"/>
      <c r="H25" s="1"/>
      <c r="I25" s="1"/>
      <c r="J25" s="1"/>
      <c r="K25" s="1"/>
      <c r="L25" s="1"/>
      <c r="M25" s="1"/>
      <c r="N25" s="1"/>
      <c r="O25" s="1"/>
    </row>
    <row r="26" spans="1:15" x14ac:dyDescent="0.25">
      <c r="A26" t="s">
        <v>165</v>
      </c>
      <c r="B26" s="10"/>
      <c r="C26" s="1">
        <v>0</v>
      </c>
      <c r="D26" s="1">
        <v>0</v>
      </c>
      <c r="E26" s="1">
        <v>0</v>
      </c>
      <c r="F26" s="1">
        <v>0</v>
      </c>
      <c r="G26" s="1">
        <v>0</v>
      </c>
      <c r="H26" s="1">
        <v>0</v>
      </c>
      <c r="I26" s="1">
        <v>20000</v>
      </c>
      <c r="J26" s="1">
        <v>20000</v>
      </c>
      <c r="K26" s="1">
        <v>20000</v>
      </c>
      <c r="L26" s="1">
        <v>20000</v>
      </c>
      <c r="M26" s="1">
        <v>20000</v>
      </c>
      <c r="N26" s="1">
        <v>20000</v>
      </c>
      <c r="O26" s="1">
        <f>SUM(C26:N26)</f>
        <v>120000</v>
      </c>
    </row>
    <row r="27" spans="1:15" x14ac:dyDescent="0.25">
      <c r="A27" t="s">
        <v>166</v>
      </c>
      <c r="B27" s="10"/>
      <c r="C27" s="1">
        <v>0</v>
      </c>
      <c r="D27" s="1">
        <v>0</v>
      </c>
      <c r="E27" s="1">
        <v>0</v>
      </c>
      <c r="F27" s="1">
        <v>0</v>
      </c>
      <c r="G27" s="1">
        <v>0</v>
      </c>
      <c r="H27" s="1">
        <v>0</v>
      </c>
      <c r="I27" s="1">
        <v>-2585.11</v>
      </c>
      <c r="J27" s="1">
        <v>-2585.11</v>
      </c>
      <c r="K27" s="1">
        <v>-2585.11</v>
      </c>
      <c r="L27" s="1">
        <v>-2585.11</v>
      </c>
      <c r="M27" s="1">
        <v>-2585.11</v>
      </c>
      <c r="N27" s="1">
        <v>-2585.11</v>
      </c>
      <c r="O27" s="1">
        <f>SUM(C27:N27)</f>
        <v>-15510.66</v>
      </c>
    </row>
    <row r="28" spans="1:15" x14ac:dyDescent="0.25">
      <c r="A28" t="s">
        <v>167</v>
      </c>
      <c r="B28" s="10"/>
      <c r="C28" s="1">
        <v>0</v>
      </c>
      <c r="D28" s="1">
        <v>0</v>
      </c>
      <c r="E28" s="1">
        <v>0</v>
      </c>
      <c r="F28" s="1">
        <v>0</v>
      </c>
      <c r="G28" s="1">
        <v>0</v>
      </c>
      <c r="H28" s="1">
        <v>-27847.55</v>
      </c>
      <c r="I28" s="1">
        <v>-27847.55</v>
      </c>
      <c r="J28" s="1">
        <v>-27847.55</v>
      </c>
      <c r="K28" s="1">
        <v>-27847.55</v>
      </c>
      <c r="L28" s="1">
        <v>-27847.55</v>
      </c>
      <c r="M28" s="1">
        <v>-27847.55</v>
      </c>
      <c r="N28" s="1">
        <v>-27847.55</v>
      </c>
      <c r="O28" s="1">
        <f>SUM(C28:N28)</f>
        <v>-194932.85</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2" width="12" style="10"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 min="15" max="15" width="9" style="1" customWidth="1"/>
  </cols>
  <sheetData>
    <row r="1" spans="1:15" s="2" customFormat="1" x14ac:dyDescent="0.25">
      <c r="A1" s="2" t="s">
        <v>72</v>
      </c>
      <c r="B1" s="11" t="s">
        <v>12</v>
      </c>
      <c r="C1" s="3" t="s">
        <v>73</v>
      </c>
      <c r="D1" s="3" t="s">
        <v>74</v>
      </c>
      <c r="E1" s="3" t="s">
        <v>75</v>
      </c>
      <c r="F1" s="3" t="s">
        <v>76</v>
      </c>
      <c r="G1" s="3" t="s">
        <v>77</v>
      </c>
      <c r="H1" s="3" t="s">
        <v>145</v>
      </c>
      <c r="I1" s="3" t="s">
        <v>146</v>
      </c>
      <c r="J1" s="3" t="s">
        <v>147</v>
      </c>
      <c r="K1" s="3" t="s">
        <v>148</v>
      </c>
      <c r="L1" s="3" t="s">
        <v>149</v>
      </c>
      <c r="M1" s="3" t="s">
        <v>150</v>
      </c>
      <c r="N1" s="3" t="s">
        <v>151</v>
      </c>
      <c r="O1" s="3" t="s">
        <v>152</v>
      </c>
    </row>
    <row r="2" spans="1:15" x14ac:dyDescent="0.25">
      <c r="A2" t="s">
        <v>168</v>
      </c>
      <c r="B2" s="10"/>
      <c r="C2" s="1">
        <v>158473.72</v>
      </c>
      <c r="D2" s="1">
        <v>151283.04</v>
      </c>
      <c r="E2" s="1">
        <v>159554.65</v>
      </c>
      <c r="F2" s="1">
        <v>164926.27</v>
      </c>
      <c r="G2" s="1">
        <v>157741.32</v>
      </c>
      <c r="H2" s="1">
        <v>162474</v>
      </c>
      <c r="I2" s="1">
        <v>167206</v>
      </c>
      <c r="J2" s="1">
        <v>177945.74</v>
      </c>
      <c r="K2" s="1">
        <v>180865.69</v>
      </c>
      <c r="L2" s="1">
        <v>183802</v>
      </c>
      <c r="M2" s="1">
        <v>186754.74</v>
      </c>
      <c r="N2" s="1">
        <v>189724.03</v>
      </c>
      <c r="O2" s="1">
        <f>SUM(C2:N2)</f>
        <v>2040751.19</v>
      </c>
    </row>
    <row r="3" spans="1:15" x14ac:dyDescent="0.25">
      <c r="A3" t="s">
        <v>87</v>
      </c>
      <c r="B3" s="10">
        <v>0</v>
      </c>
      <c r="C3" s="1">
        <v>0</v>
      </c>
      <c r="D3" s="1">
        <v>0</v>
      </c>
      <c r="E3" s="1">
        <v>0</v>
      </c>
      <c r="F3" s="1">
        <v>0</v>
      </c>
      <c r="G3" s="1">
        <v>0</v>
      </c>
      <c r="H3" s="1">
        <f>$B3*(1+'Forecast (drivers)'!$B$2)^2</f>
        <v>0</v>
      </c>
      <c r="I3" s="1">
        <f>$B3*(1+'Forecast (drivers)'!$B$2)^3</f>
        <v>0</v>
      </c>
      <c r="J3" s="1">
        <f>$B3*(1+'Forecast (drivers)'!$B$2)^4</f>
        <v>0</v>
      </c>
      <c r="K3" s="1">
        <f>$B3*(1+'Forecast (drivers)'!$B$2)^5</f>
        <v>0</v>
      </c>
      <c r="L3" s="1">
        <f>$B3*(1+'Forecast (drivers)'!$B$2)^6</f>
        <v>0</v>
      </c>
      <c r="M3" s="1">
        <f>$B3*(1+'Forecast (drivers)'!$B$2)^7</f>
        <v>0</v>
      </c>
      <c r="N3" s="1">
        <f>$B3*(1+'Forecast (drivers)'!$B$2)^8</f>
        <v>0</v>
      </c>
      <c r="O3" s="1">
        <f>SUM(C3:N3)</f>
        <v>0</v>
      </c>
    </row>
    <row r="4" spans="1:15" x14ac:dyDescent="0.25">
      <c r="A4" t="s">
        <v>111</v>
      </c>
      <c r="B4" s="10">
        <v>0</v>
      </c>
      <c r="C4" s="1">
        <v>0</v>
      </c>
      <c r="D4" s="1">
        <v>0</v>
      </c>
      <c r="E4" s="1">
        <v>0</v>
      </c>
      <c r="F4" s="1">
        <v>0</v>
      </c>
      <c r="G4" s="1">
        <v>0</v>
      </c>
      <c r="H4" s="1">
        <f>$B4*(1+'Forecast (drivers)'!$B$2)^2</f>
        <v>0</v>
      </c>
      <c r="I4" s="1">
        <f>$B4*(1+'Forecast (drivers)'!$B$2)^3</f>
        <v>0</v>
      </c>
      <c r="J4" s="1">
        <f>$B4*(1+'Forecast (drivers)'!$B$2)^4</f>
        <v>0</v>
      </c>
      <c r="K4" s="1">
        <f>$B4*(1+'Forecast (drivers)'!$B$2)^5</f>
        <v>0</v>
      </c>
      <c r="L4" s="1">
        <f>$B4*(1+'Forecast (drivers)'!$B$2)^6</f>
        <v>0</v>
      </c>
      <c r="M4" s="1">
        <f>$B4*(1+'Forecast (drivers)'!$B$2)^7</f>
        <v>0</v>
      </c>
      <c r="N4" s="1">
        <f>$B4*(1+'Forecast (drivers)'!$B$2)^8</f>
        <v>0</v>
      </c>
      <c r="O4" s="1">
        <f>SUM(C4:N4)</f>
        <v>0</v>
      </c>
    </row>
    <row r="5" spans="1:15" x14ac:dyDescent="0.25">
      <c r="A5" t="s">
        <v>155</v>
      </c>
      <c r="B5" s="10"/>
      <c r="C5" s="1">
        <v>0</v>
      </c>
      <c r="D5" s="1">
        <v>0</v>
      </c>
      <c r="E5" s="1">
        <v>0</v>
      </c>
      <c r="F5" s="1">
        <v>0</v>
      </c>
      <c r="G5" s="1">
        <v>0</v>
      </c>
      <c r="H5" s="1">
        <v>0</v>
      </c>
      <c r="I5" s="1">
        <v>0</v>
      </c>
      <c r="J5" s="1">
        <v>0</v>
      </c>
      <c r="K5" s="1">
        <v>0</v>
      </c>
      <c r="L5" s="1">
        <v>0</v>
      </c>
      <c r="M5" s="1">
        <v>0</v>
      </c>
      <c r="N5" s="1">
        <v>0</v>
      </c>
      <c r="O5" s="1">
        <f>SUM(C5:N5)</f>
        <v>0</v>
      </c>
    </row>
    <row r="6" spans="1:15" x14ac:dyDescent="0.25">
      <c r="A6" t="s">
        <v>88</v>
      </c>
      <c r="B6" s="10"/>
      <c r="C6" s="1">
        <f>C2+C3+C4+C5</f>
        <v>158473.72</v>
      </c>
      <c r="D6" s="1">
        <f>D2+D3+D4+D5</f>
        <v>151283.04</v>
      </c>
      <c r="E6" s="1">
        <f>E2+E3+E4+E5</f>
        <v>159554.65</v>
      </c>
      <c r="F6" s="1">
        <f>F2+F3+F4+F5</f>
        <v>164926.27</v>
      </c>
      <c r="G6" s="1">
        <f>G2+G3+G4+G5</f>
        <v>157741.32</v>
      </c>
      <c r="H6" s="1">
        <f>H2+H3+H4+H5</f>
        <v>162474</v>
      </c>
      <c r="I6" s="1">
        <f>I2+I3+I4+I5</f>
        <v>167206</v>
      </c>
      <c r="J6" s="1">
        <f>J2+J3+J4+J5</f>
        <v>177945.74</v>
      </c>
      <c r="K6" s="1">
        <f>K2+K3+K4+K5</f>
        <v>180865.69</v>
      </c>
      <c r="L6" s="1">
        <f>L2+L3+L4+L5</f>
        <v>183802</v>
      </c>
      <c r="M6" s="1">
        <f>M2+M3+M4+M5</f>
        <v>186754.74</v>
      </c>
      <c r="N6" s="1">
        <f>N2+N3+N4+N5</f>
        <v>189724.03</v>
      </c>
      <c r="O6" s="1">
        <f>SUM(C6:N6)</f>
        <v>2040751.19</v>
      </c>
    </row>
    <row r="7" spans="1:15" x14ac:dyDescent="0.25">
      <c r="A7" t="s">
        <v>156</v>
      </c>
      <c r="B7" s="10">
        <v>1</v>
      </c>
      <c r="C7" s="1">
        <v>-20802.28</v>
      </c>
      <c r="D7" s="1">
        <v>-19912.13</v>
      </c>
      <c r="E7" s="1">
        <v>-20947.94</v>
      </c>
      <c r="F7" s="1">
        <v>-20945.86</v>
      </c>
      <c r="G7" s="1">
        <v>-20748.47</v>
      </c>
      <c r="H7" s="1">
        <v>-20956</v>
      </c>
      <c r="I7" s="1">
        <v>-21163</v>
      </c>
      <c r="J7" s="1">
        <f>IF(I2+I5=0,0,I7*(J2+J5)/(I2+I5))</f>
        <v>-22522.31</v>
      </c>
      <c r="K7" s="1">
        <f>IF(J2+J5=0,0,J7*(K2+K5)/(J2+J5))</f>
        <v>-22891.89</v>
      </c>
      <c r="L7" s="1">
        <f>IF(K2+K5=0,0,K7*(L2+L5)/(K2+K5))</f>
        <v>-23263.53</v>
      </c>
      <c r="M7" s="1">
        <f>IF(L2+L5=0,0,L7*(M2+M5)/(L2+L5))</f>
        <v>-23637.25</v>
      </c>
      <c r="N7" s="1">
        <f>IF(M2+M5=0,0,M7*(N2+N5)/(M2+M5))</f>
        <v>-24013.07</v>
      </c>
      <c r="O7" s="1">
        <f>SUM(C7:N7)</f>
        <v>-261803.73</v>
      </c>
    </row>
    <row r="8" spans="1:15" x14ac:dyDescent="0.25">
      <c r="A8" t="s">
        <v>112</v>
      </c>
      <c r="B8" s="10">
        <v>1</v>
      </c>
      <c r="C8" s="1">
        <v>0</v>
      </c>
      <c r="D8" s="1">
        <v>0</v>
      </c>
      <c r="E8" s="1">
        <v>0</v>
      </c>
      <c r="F8" s="1">
        <v>0</v>
      </c>
      <c r="G8" s="1">
        <v>0</v>
      </c>
      <c r="H8" s="1">
        <f>-(H4)*'Forecast (drivers)'!$C$2*$B8</f>
        <v>0</v>
      </c>
      <c r="I8" s="1">
        <f>-(I4)*'Forecast (drivers)'!$C$2*$B8</f>
        <v>0</v>
      </c>
      <c r="J8" s="1">
        <f>-(J4)*'Forecast (drivers)'!$C$2*$B8</f>
        <v>0</v>
      </c>
      <c r="K8" s="1">
        <f>-(K4)*'Forecast (drivers)'!$C$2*$B8</f>
        <v>0</v>
      </c>
      <c r="L8" s="1">
        <f>-(L4)*'Forecast (drivers)'!$C$2*$B8</f>
        <v>0</v>
      </c>
      <c r="M8" s="1">
        <f>-(M4)*'Forecast (drivers)'!$C$2*$B8</f>
        <v>0</v>
      </c>
      <c r="N8" s="1">
        <f>-(N4)*'Forecast (drivers)'!$C$2*$B8</f>
        <v>0</v>
      </c>
      <c r="O8" s="1">
        <f>SUM(C8:N8)</f>
        <v>0</v>
      </c>
    </row>
    <row r="9" spans="1:15" x14ac:dyDescent="0.25">
      <c r="A9" t="s">
        <v>90</v>
      </c>
      <c r="B9" s="10">
        <v>1</v>
      </c>
      <c r="C9" s="1">
        <v>0</v>
      </c>
      <c r="D9" s="1">
        <v>0</v>
      </c>
      <c r="E9" s="1">
        <v>0</v>
      </c>
      <c r="F9" s="1">
        <v>0</v>
      </c>
      <c r="G9" s="1">
        <v>0</v>
      </c>
      <c r="H9" s="1">
        <f>-(H3)*'Forecast (drivers)'!$C$2*$B9</f>
        <v>0</v>
      </c>
      <c r="I9" s="1">
        <f>-(I3)*'Forecast (drivers)'!$C$2*$B9</f>
        <v>0</v>
      </c>
      <c r="J9" s="1">
        <f>-(J3)*'Forecast (drivers)'!$C$2*$B9</f>
        <v>0</v>
      </c>
      <c r="K9" s="1">
        <f>-(K3)*'Forecast (drivers)'!$C$2*$B9</f>
        <v>0</v>
      </c>
      <c r="L9" s="1">
        <f>-(L3)*'Forecast (drivers)'!$C$2*$B9</f>
        <v>0</v>
      </c>
      <c r="M9" s="1">
        <f>-(M3)*'Forecast (drivers)'!$C$2*$B9</f>
        <v>0</v>
      </c>
      <c r="N9" s="1">
        <f>-(N3)*'Forecast (drivers)'!$C$2*$B9</f>
        <v>0</v>
      </c>
      <c r="O9" s="1">
        <f>SUM(C9:N9)</f>
        <v>0</v>
      </c>
    </row>
    <row r="10" spans="1:15" x14ac:dyDescent="0.25">
      <c r="A10" t="s">
        <v>91</v>
      </c>
      <c r="B10" s="10"/>
      <c r="C10" s="1">
        <f>C7+C8+C9</f>
        <v>-20802.28</v>
      </c>
      <c r="D10" s="1">
        <f>D7+D8+D9</f>
        <v>-19912.13</v>
      </c>
      <c r="E10" s="1">
        <f>E7+E8+E9</f>
        <v>-20947.94</v>
      </c>
      <c r="F10" s="1">
        <f>F7+F8+F9</f>
        <v>-20945.86</v>
      </c>
      <c r="G10" s="1">
        <f>G7+G8+G9</f>
        <v>-20748.47</v>
      </c>
      <c r="H10" s="1">
        <f>H7+H8+H9</f>
        <v>-20956</v>
      </c>
      <c r="I10" s="1">
        <f>I7+I8+I9</f>
        <v>-21163</v>
      </c>
      <c r="J10" s="1">
        <f>J7+J8+J9</f>
        <v>-22522.31</v>
      </c>
      <c r="K10" s="1">
        <f>K7+K8+K9</f>
        <v>-22891.89</v>
      </c>
      <c r="L10" s="1">
        <f>L7+L8+L9</f>
        <v>-23263.53</v>
      </c>
      <c r="M10" s="1">
        <f>M7+M8+M9</f>
        <v>-23637.25</v>
      </c>
      <c r="N10" s="1">
        <f>N7+N8+N9</f>
        <v>-24013.07</v>
      </c>
      <c r="O10" s="1">
        <f>SUM(C10:N10)</f>
        <v>-261803.73</v>
      </c>
    </row>
    <row r="11" spans="1:15" x14ac:dyDescent="0.25">
      <c r="A11" t="s">
        <v>92</v>
      </c>
      <c r="B11" s="10"/>
      <c r="C11" s="1">
        <f>C6+C10</f>
        <v>137671.44</v>
      </c>
      <c r="D11" s="1">
        <f>D6+D10</f>
        <v>131370.91</v>
      </c>
      <c r="E11" s="1">
        <f>E6+E10</f>
        <v>138606.71</v>
      </c>
      <c r="F11" s="1">
        <f>F6+F10</f>
        <v>143980.41</v>
      </c>
      <c r="G11" s="1">
        <f>G6+G10</f>
        <v>136992.85</v>
      </c>
      <c r="H11" s="1">
        <f>H6+H10</f>
        <v>141518</v>
      </c>
      <c r="I11" s="1">
        <f>I6+I10</f>
        <v>146043</v>
      </c>
      <c r="J11" s="1">
        <f>J6+J10</f>
        <v>155423.43</v>
      </c>
      <c r="K11" s="1">
        <f>K6+K10</f>
        <v>157973.81</v>
      </c>
      <c r="L11" s="1">
        <f>L6+L10</f>
        <v>160538.47</v>
      </c>
      <c r="M11" s="1">
        <f>M6+M10</f>
        <v>163117.49</v>
      </c>
      <c r="N11" s="1">
        <f>N6+N10</f>
        <v>165710.95</v>
      </c>
      <c r="O11" s="1">
        <f>SUM(C11:N11)</f>
        <v>1778947.46</v>
      </c>
    </row>
    <row r="12" spans="1:15" x14ac:dyDescent="0.25">
      <c r="A12" t="s">
        <v>158</v>
      </c>
      <c r="B12" s="10">
        <v>-50494.73</v>
      </c>
      <c r="C12" s="1">
        <v>-50855.11</v>
      </c>
      <c r="D12" s="1">
        <v>-50670.21</v>
      </c>
      <c r="E12" s="1">
        <v>-50736.38</v>
      </c>
      <c r="F12" s="1">
        <v>-51007.3</v>
      </c>
      <c r="G12" s="1">
        <v>-50494.73</v>
      </c>
      <c r="H12" s="1">
        <v>-51000</v>
      </c>
      <c r="I12" s="1">
        <v>-51505</v>
      </c>
      <c r="J12" s="1">
        <f>I12</f>
        <v>-51505</v>
      </c>
      <c r="K12" s="1">
        <f>J12</f>
        <v>-51505</v>
      </c>
      <c r="L12" s="1">
        <f>K12</f>
        <v>-51505</v>
      </c>
      <c r="M12" s="1">
        <f>L12</f>
        <v>-51505</v>
      </c>
      <c r="N12" s="1">
        <f>M12</f>
        <v>-51505</v>
      </c>
      <c r="O12" s="1">
        <f>SUM(C12:N12)</f>
        <v>-613793.73</v>
      </c>
    </row>
    <row r="13" spans="1:15" x14ac:dyDescent="0.25">
      <c r="A13" t="s">
        <v>94</v>
      </c>
      <c r="B13" s="10">
        <v>0</v>
      </c>
      <c r="C13" s="1">
        <v>0</v>
      </c>
      <c r="D13" s="1">
        <v>0</v>
      </c>
      <c r="E13" s="1">
        <v>0</v>
      </c>
      <c r="F13" s="1">
        <v>0</v>
      </c>
      <c r="G13" s="1">
        <v>0</v>
      </c>
      <c r="H13" s="1">
        <f>$B13*(1+'Forecast (drivers)'!$D$2)</f>
        <v>0</v>
      </c>
      <c r="I13" s="1">
        <f>$B13*(1+'Forecast (drivers)'!$D$2)</f>
        <v>0</v>
      </c>
      <c r="J13" s="1">
        <f>$B13*(1+'Forecast (drivers)'!$D$2)</f>
        <v>0</v>
      </c>
      <c r="K13" s="1">
        <f>$B13*(1+'Forecast (drivers)'!$D$2)</f>
        <v>0</v>
      </c>
      <c r="L13" s="1">
        <f>$B13*(1+'Forecast (drivers)'!$D$2)</f>
        <v>0</v>
      </c>
      <c r="M13" s="1">
        <f>$B13*(1+'Forecast (drivers)'!$D$2)</f>
        <v>0</v>
      </c>
      <c r="N13" s="1">
        <f>$B13*(1+'Forecast (drivers)'!$D$2)</f>
        <v>0</v>
      </c>
      <c r="O13" s="1">
        <f>SUM(C13:N13)</f>
        <v>0</v>
      </c>
    </row>
    <row r="14" spans="1:15" x14ac:dyDescent="0.25">
      <c r="A14" t="s">
        <v>95</v>
      </c>
      <c r="B14" s="10"/>
      <c r="C14" s="1">
        <f>C12+C13</f>
        <v>-50855.11</v>
      </c>
      <c r="D14" s="1">
        <f>D12+D13</f>
        <v>-50670.21</v>
      </c>
      <c r="E14" s="1">
        <f>E12+E13</f>
        <v>-50736.38</v>
      </c>
      <c r="F14" s="1">
        <f>F12+F13</f>
        <v>-51007.3</v>
      </c>
      <c r="G14" s="1">
        <f>G12+G13</f>
        <v>-50494.73</v>
      </c>
      <c r="H14" s="1">
        <f>H12+H13</f>
        <v>-51000</v>
      </c>
      <c r="I14" s="1">
        <f>I12+I13</f>
        <v>-51505</v>
      </c>
      <c r="J14" s="1">
        <f>J12+J13</f>
        <v>-51505</v>
      </c>
      <c r="K14" s="1">
        <f>K12+K13</f>
        <v>-51505</v>
      </c>
      <c r="L14" s="1">
        <f>L12+L13</f>
        <v>-51505</v>
      </c>
      <c r="M14" s="1">
        <f>M12+M13</f>
        <v>-51505</v>
      </c>
      <c r="N14" s="1">
        <f>N12+N13</f>
        <v>-51505</v>
      </c>
      <c r="O14" s="1">
        <f>SUM(C14:N14)</f>
        <v>-613793.73</v>
      </c>
    </row>
    <row r="15" spans="1:15" x14ac:dyDescent="0.25">
      <c r="A15" t="s">
        <v>96</v>
      </c>
      <c r="B15" s="10">
        <v>-7467.509999999999</v>
      </c>
      <c r="C15" s="1">
        <v>-10168.55</v>
      </c>
      <c r="D15" s="1">
        <v>-11497.88</v>
      </c>
      <c r="E15" s="1">
        <v>-10697.35</v>
      </c>
      <c r="F15" s="1">
        <v>-11705.18</v>
      </c>
      <c r="G15" s="1">
        <v>0</v>
      </c>
      <c r="H15" s="1">
        <f>$B15*(1+'Forecast (drivers)'!$E$2)</f>
        <v>-7467.51</v>
      </c>
      <c r="I15" s="1">
        <f>$B15*(1+'Forecast (drivers)'!$E$2)</f>
        <v>-7467.51</v>
      </c>
      <c r="J15" s="1">
        <f>$B15*(1+'Forecast (drivers)'!$E$2)</f>
        <v>-7467.51</v>
      </c>
      <c r="K15" s="1">
        <f>$B15*(1+'Forecast (drivers)'!$E$2)</f>
        <v>-7467.51</v>
      </c>
      <c r="L15" s="1">
        <f>$B15*(1+'Forecast (drivers)'!$E$2)</f>
        <v>-7467.51</v>
      </c>
      <c r="M15" s="1">
        <f>$B15*(1+'Forecast (drivers)'!$E$2)</f>
        <v>-7467.51</v>
      </c>
      <c r="N15" s="1">
        <f>$B15*(1+'Forecast (drivers)'!$E$2)</f>
        <v>-7467.51</v>
      </c>
      <c r="O15" s="1">
        <f>SUM(C15:N15)</f>
        <v>-96341.53</v>
      </c>
    </row>
    <row r="16" spans="1:15" x14ac:dyDescent="0.25">
      <c r="A16" t="s">
        <v>97</v>
      </c>
      <c r="B16" s="10">
        <v>0</v>
      </c>
      <c r="C16" s="1">
        <v>0</v>
      </c>
      <c r="D16" s="1">
        <v>0</v>
      </c>
      <c r="E16" s="1">
        <v>0</v>
      </c>
      <c r="F16" s="1">
        <v>0</v>
      </c>
      <c r="G16" s="1">
        <v>0</v>
      </c>
      <c r="H16" s="1">
        <f>$B16*(1+'Forecast (drivers)'!$E$2)</f>
        <v>0</v>
      </c>
      <c r="I16" s="1">
        <f>$B16*(1+'Forecast (drivers)'!$E$2)</f>
        <v>0</v>
      </c>
      <c r="J16" s="1">
        <f>$B16*(1+'Forecast (drivers)'!$E$2)</f>
        <v>0</v>
      </c>
      <c r="K16" s="1">
        <f>$B16*(1+'Forecast (drivers)'!$E$2)</f>
        <v>0</v>
      </c>
      <c r="L16" s="1">
        <f>$B16*(1+'Forecast (drivers)'!$E$2)</f>
        <v>0</v>
      </c>
      <c r="M16" s="1">
        <f>$B16*(1+'Forecast (drivers)'!$E$2)</f>
        <v>0</v>
      </c>
      <c r="N16" s="1">
        <f>$B16*(1+'Forecast (drivers)'!$E$2)</f>
        <v>0</v>
      </c>
      <c r="O16" s="1">
        <f>SUM(C16:N16)</f>
        <v>0</v>
      </c>
    </row>
    <row r="17" spans="1:15" x14ac:dyDescent="0.25">
      <c r="A17" t="s">
        <v>98</v>
      </c>
      <c r="B17" s="10">
        <v>0</v>
      </c>
      <c r="C17" s="1">
        <v>0</v>
      </c>
      <c r="D17" s="1">
        <v>0</v>
      </c>
      <c r="E17" s="1">
        <v>0</v>
      </c>
      <c r="F17" s="1">
        <v>0</v>
      </c>
      <c r="G17" s="1">
        <v>0</v>
      </c>
      <c r="H17" s="1">
        <f>$B17*(1+'Forecast (drivers)'!$E$2)</f>
        <v>0</v>
      </c>
      <c r="I17" s="1">
        <f>$B17*(1+'Forecast (drivers)'!$E$2)</f>
        <v>0</v>
      </c>
      <c r="J17" s="1">
        <f>$B17*(1+'Forecast (drivers)'!$E$2)</f>
        <v>0</v>
      </c>
      <c r="K17" s="1">
        <f>$B17*(1+'Forecast (drivers)'!$E$2)</f>
        <v>0</v>
      </c>
      <c r="L17" s="1">
        <f>$B17*(1+'Forecast (drivers)'!$E$2)</f>
        <v>0</v>
      </c>
      <c r="M17" s="1">
        <f>$B17*(1+'Forecast (drivers)'!$E$2)</f>
        <v>0</v>
      </c>
      <c r="N17" s="1">
        <f>$B17*(1+'Forecast (drivers)'!$E$2)</f>
        <v>0</v>
      </c>
      <c r="O17" s="1">
        <f>SUM(C17:N17)</f>
        <v>0</v>
      </c>
    </row>
    <row r="18" spans="1:15" x14ac:dyDescent="0.25">
      <c r="A18" t="s">
        <v>99</v>
      </c>
      <c r="B18" s="10"/>
      <c r="C18" s="1">
        <f>C15+C16+C17</f>
        <v>-10168.55</v>
      </c>
      <c r="D18" s="1">
        <f>D15+D16+D17</f>
        <v>-11497.88</v>
      </c>
      <c r="E18" s="1">
        <f>E15+E16+E17</f>
        <v>-10697.35</v>
      </c>
      <c r="F18" s="1">
        <f>F15+F16+F17</f>
        <v>-11705.18</v>
      </c>
      <c r="G18" s="1">
        <f>G15+G16+G17</f>
        <v>0</v>
      </c>
      <c r="H18" s="1">
        <f>H15+H16+H17</f>
        <v>-7467.51</v>
      </c>
      <c r="I18" s="1">
        <f>I15+I16+I17</f>
        <v>-7467.51</v>
      </c>
      <c r="J18" s="1">
        <f>J15+J16+J17</f>
        <v>-7467.51</v>
      </c>
      <c r="K18" s="1">
        <f>K15+K16+K17</f>
        <v>-7467.51</v>
      </c>
      <c r="L18" s="1">
        <f>L15+L16+L17</f>
        <v>-7467.51</v>
      </c>
      <c r="M18" s="1">
        <f>M15+M16+M17</f>
        <v>-7467.51</v>
      </c>
      <c r="N18" s="1">
        <f>N15+N16+N17</f>
        <v>-7467.51</v>
      </c>
      <c r="O18" s="1">
        <f>SUM(C18:N18)</f>
        <v>-96341.53</v>
      </c>
    </row>
    <row r="19" spans="1:15" x14ac:dyDescent="0.25">
      <c r="A19" t="s">
        <v>100</v>
      </c>
      <c r="B19" s="10"/>
      <c r="C19" s="1">
        <f>C11+C14+C18</f>
        <v>76647.78</v>
      </c>
      <c r="D19" s="1">
        <f>D11+D14+D18</f>
        <v>69202.82</v>
      </c>
      <c r="E19" s="1">
        <f>E11+E14+E18</f>
        <v>77172.98</v>
      </c>
      <c r="F19" s="1">
        <f>F11+F14+F18</f>
        <v>81267.93</v>
      </c>
      <c r="G19" s="1">
        <f>G11+G14+G18</f>
        <v>86498.12</v>
      </c>
      <c r="H19" s="1">
        <f>H11+H14+H18</f>
        <v>83050.49</v>
      </c>
      <c r="I19" s="1">
        <f>I11+I14+I18</f>
        <v>87070.49</v>
      </c>
      <c r="J19" s="1">
        <f>J11+J14+J18</f>
        <v>96450.92</v>
      </c>
      <c r="K19" s="1">
        <f>K11+K14+K18</f>
        <v>99001.3</v>
      </c>
      <c r="L19" s="1">
        <f>L11+L14+L18</f>
        <v>101565.96</v>
      </c>
      <c r="M19" s="1">
        <f>M11+M14+M18</f>
        <v>104144.98</v>
      </c>
      <c r="N19" s="1">
        <f>N11+N14+N18</f>
        <v>106738.44</v>
      </c>
      <c r="O19" s="1">
        <f>SUM(C19:N19)</f>
        <v>1068812.2</v>
      </c>
    </row>
    <row r="20" spans="1:15" x14ac:dyDescent="0.25">
      <c r="A20" t="s">
        <v>101</v>
      </c>
      <c r="B20" s="10">
        <v>0</v>
      </c>
      <c r="C20" s="1">
        <v>0</v>
      </c>
      <c r="D20" s="1">
        <v>0</v>
      </c>
      <c r="E20" s="1">
        <v>0</v>
      </c>
      <c r="F20" s="1">
        <v>0</v>
      </c>
      <c r="G20" s="1">
        <v>0</v>
      </c>
      <c r="H20" s="1">
        <f>$B20</f>
        <v>0</v>
      </c>
      <c r="I20" s="1">
        <f>$B20</f>
        <v>0</v>
      </c>
      <c r="J20" s="1">
        <f>$B20</f>
        <v>0</v>
      </c>
      <c r="K20" s="1">
        <f>$B20</f>
        <v>0</v>
      </c>
      <c r="L20" s="1">
        <f>$B20</f>
        <v>0</v>
      </c>
      <c r="M20" s="1">
        <f>$B20</f>
        <v>0</v>
      </c>
      <c r="N20" s="1">
        <f>$B20</f>
        <v>0</v>
      </c>
      <c r="O20" s="1">
        <f>SUM(C20:N20)</f>
        <v>0</v>
      </c>
    </row>
    <row r="21" spans="1:15" x14ac:dyDescent="0.25">
      <c r="A21" t="s">
        <v>102</v>
      </c>
      <c r="B21" s="10">
        <v>0</v>
      </c>
      <c r="C21" s="1">
        <v>0</v>
      </c>
      <c r="D21" s="1">
        <v>0</v>
      </c>
      <c r="E21" s="1">
        <v>0</v>
      </c>
      <c r="F21" s="1">
        <v>0</v>
      </c>
      <c r="G21" s="1">
        <v>0</v>
      </c>
      <c r="H21" s="1">
        <f>$B21</f>
        <v>0</v>
      </c>
      <c r="I21" s="1">
        <f>$B21</f>
        <v>0</v>
      </c>
      <c r="J21" s="1">
        <f>$B21</f>
        <v>0</v>
      </c>
      <c r="K21" s="1">
        <f>$B21</f>
        <v>0</v>
      </c>
      <c r="L21" s="1">
        <f>$B21</f>
        <v>0</v>
      </c>
      <c r="M21" s="1">
        <f>$B21</f>
        <v>0</v>
      </c>
      <c r="N21" s="1">
        <f>$B21</f>
        <v>0</v>
      </c>
      <c r="O21" s="1">
        <f>SUM(C21:N21)</f>
        <v>0</v>
      </c>
    </row>
    <row r="22" spans="1:15" x14ac:dyDescent="0.25">
      <c r="A22" t="s">
        <v>163</v>
      </c>
      <c r="B22" s="10"/>
      <c r="C22" s="1">
        <f>C20+C21</f>
        <v>0</v>
      </c>
      <c r="D22" s="1">
        <f>D20+D21</f>
        <v>0</v>
      </c>
      <c r="E22" s="1">
        <f>E20+E21</f>
        <v>0</v>
      </c>
      <c r="F22" s="1">
        <f>F20+F21</f>
        <v>0</v>
      </c>
      <c r="G22" s="1">
        <f>G20+G21</f>
        <v>0</v>
      </c>
      <c r="H22" s="1">
        <f>H20+H21</f>
        <v>0</v>
      </c>
      <c r="I22" s="1">
        <f>I20+I21</f>
        <v>0</v>
      </c>
      <c r="J22" s="1">
        <f>J20+J21</f>
        <v>0</v>
      </c>
      <c r="K22" s="1">
        <f>K20+K21</f>
        <v>0</v>
      </c>
      <c r="L22" s="1">
        <f>L20+L21</f>
        <v>0</v>
      </c>
      <c r="M22" s="1">
        <f>M20+M21</f>
        <v>0</v>
      </c>
      <c r="N22" s="1">
        <f>N20+N21</f>
        <v>0</v>
      </c>
      <c r="O22" s="1">
        <f>SUM(C22:N22)</f>
        <v>0</v>
      </c>
    </row>
    <row r="23" spans="1:15" x14ac:dyDescent="0.25">
      <c r="A23" t="s">
        <v>104</v>
      </c>
      <c r="B23" s="10"/>
      <c r="C23" s="1">
        <f>C19+C22</f>
        <v>76647.78</v>
      </c>
      <c r="D23" s="1">
        <f>D19+D22</f>
        <v>69202.82</v>
      </c>
      <c r="E23" s="1">
        <f>E19+E22</f>
        <v>77172.98</v>
      </c>
      <c r="F23" s="1">
        <f>F19+F22</f>
        <v>81267.93</v>
      </c>
      <c r="G23" s="1">
        <f>G19+G22</f>
        <v>86498.12</v>
      </c>
      <c r="H23" s="1">
        <f>H19+H22</f>
        <v>83050.49</v>
      </c>
      <c r="I23" s="1">
        <f>I19+I22</f>
        <v>87070.49</v>
      </c>
      <c r="J23" s="1">
        <f>J19+J22</f>
        <v>96450.92</v>
      </c>
      <c r="K23" s="1">
        <f>K19+K22</f>
        <v>99001.3</v>
      </c>
      <c r="L23" s="1">
        <f>L19+L22</f>
        <v>101565.96</v>
      </c>
      <c r="M23" s="1">
        <f>M19+M22</f>
        <v>104144.98</v>
      </c>
      <c r="N23" s="1">
        <f>N19+N22</f>
        <v>106738.44</v>
      </c>
      <c r="O23" s="1">
        <f>SUM(C23:N23)</f>
        <v>1068812.2</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2" width="12" style="10"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 min="15" max="15" width="9" style="1" customWidth="1"/>
  </cols>
  <sheetData>
    <row r="1" spans="1:15" s="2" customFormat="1" x14ac:dyDescent="0.25">
      <c r="A1" s="2" t="s">
        <v>72</v>
      </c>
      <c r="B1" s="11" t="s">
        <v>12</v>
      </c>
      <c r="C1" s="3" t="s">
        <v>73</v>
      </c>
      <c r="D1" s="3" t="s">
        <v>74</v>
      </c>
      <c r="E1" s="3" t="s">
        <v>75</v>
      </c>
      <c r="F1" s="3" t="s">
        <v>76</v>
      </c>
      <c r="G1" s="3" t="s">
        <v>77</v>
      </c>
      <c r="H1" s="3" t="s">
        <v>145</v>
      </c>
      <c r="I1" s="3" t="s">
        <v>146</v>
      </c>
      <c r="J1" s="3" t="s">
        <v>147</v>
      </c>
      <c r="K1" s="3" t="s">
        <v>148</v>
      </c>
      <c r="L1" s="3" t="s">
        <v>149</v>
      </c>
      <c r="M1" s="3" t="s">
        <v>150</v>
      </c>
      <c r="N1" s="3" t="s">
        <v>151</v>
      </c>
      <c r="O1" s="3" t="s">
        <v>152</v>
      </c>
    </row>
    <row r="2" spans="1:15" x14ac:dyDescent="0.25">
      <c r="A2" t="s">
        <v>86</v>
      </c>
      <c r="B2" s="10">
        <v>0</v>
      </c>
      <c r="C2" s="1">
        <v>0</v>
      </c>
      <c r="D2" s="1">
        <v>0</v>
      </c>
      <c r="E2" s="1">
        <v>0</v>
      </c>
      <c r="F2" s="1">
        <v>0</v>
      </c>
      <c r="G2" s="1">
        <v>0</v>
      </c>
      <c r="H2" s="1">
        <f>$B2*(1+'Forecast (drivers)'!$B$3)^2</f>
        <v>0</v>
      </c>
      <c r="I2" s="1">
        <f>$B2*(1+'Forecast (drivers)'!$B$3)^3</f>
        <v>0</v>
      </c>
      <c r="J2" s="1">
        <f>$B2*(1+'Forecast (drivers)'!$B$3)^4</f>
        <v>0</v>
      </c>
      <c r="K2" s="1">
        <f>$B2*(1+'Forecast (drivers)'!$B$3)^5</f>
        <v>0</v>
      </c>
      <c r="L2" s="1">
        <f>$B2*(1+'Forecast (drivers)'!$B$3)^6</f>
        <v>0</v>
      </c>
      <c r="M2" s="1">
        <f>$B2*(1+'Forecast (drivers)'!$B$3)^7</f>
        <v>0</v>
      </c>
      <c r="N2" s="1">
        <f>$B2*(1+'Forecast (drivers)'!$B$3)^8</f>
        <v>0</v>
      </c>
      <c r="O2" s="1">
        <f>SUM(C2:N2)</f>
        <v>0</v>
      </c>
    </row>
    <row r="3" spans="1:15" x14ac:dyDescent="0.25">
      <c r="A3" t="s">
        <v>87</v>
      </c>
      <c r="B3" s="10">
        <v>0</v>
      </c>
      <c r="C3" s="1">
        <v>0</v>
      </c>
      <c r="D3" s="1">
        <v>0</v>
      </c>
      <c r="E3" s="1">
        <v>0</v>
      </c>
      <c r="F3" s="1">
        <v>0</v>
      </c>
      <c r="G3" s="1">
        <v>0</v>
      </c>
      <c r="H3" s="1">
        <f>$B3*(1+'Forecast (drivers)'!$B$3)^2</f>
        <v>0</v>
      </c>
      <c r="I3" s="1">
        <f>$B3*(1+'Forecast (drivers)'!$B$3)^3</f>
        <v>0</v>
      </c>
      <c r="J3" s="1">
        <f>$B3*(1+'Forecast (drivers)'!$B$3)^4</f>
        <v>0</v>
      </c>
      <c r="K3" s="1">
        <f>$B3*(1+'Forecast (drivers)'!$B$3)^5</f>
        <v>0</v>
      </c>
      <c r="L3" s="1">
        <f>$B3*(1+'Forecast (drivers)'!$B$3)^6</f>
        <v>0</v>
      </c>
      <c r="M3" s="1">
        <f>$B3*(1+'Forecast (drivers)'!$B$3)^7</f>
        <v>0</v>
      </c>
      <c r="N3" s="1">
        <f>$B3*(1+'Forecast (drivers)'!$B$3)^8</f>
        <v>0</v>
      </c>
      <c r="O3" s="1">
        <f>SUM(C3:N3)</f>
        <v>0</v>
      </c>
    </row>
    <row r="4" spans="1:15" x14ac:dyDescent="0.25">
      <c r="A4" t="s">
        <v>111</v>
      </c>
      <c r="B4" s="10">
        <v>0</v>
      </c>
      <c r="C4" s="1">
        <v>0</v>
      </c>
      <c r="D4" s="1">
        <v>0</v>
      </c>
      <c r="E4" s="1">
        <v>0</v>
      </c>
      <c r="F4" s="1">
        <v>0</v>
      </c>
      <c r="G4" s="1">
        <v>0</v>
      </c>
      <c r="H4" s="1">
        <f>$B4*(1+'Forecast (drivers)'!$B$3)^2</f>
        <v>0</v>
      </c>
      <c r="I4" s="1">
        <f>$B4*(1+'Forecast (drivers)'!$B$3)^3</f>
        <v>0</v>
      </c>
      <c r="J4" s="1">
        <f>$B4*(1+'Forecast (drivers)'!$B$3)^4</f>
        <v>0</v>
      </c>
      <c r="K4" s="1">
        <f>$B4*(1+'Forecast (drivers)'!$B$3)^5</f>
        <v>0</v>
      </c>
      <c r="L4" s="1">
        <f>$B4*(1+'Forecast (drivers)'!$B$3)^6</f>
        <v>0</v>
      </c>
      <c r="M4" s="1">
        <f>$B4*(1+'Forecast (drivers)'!$B$3)^7</f>
        <v>0</v>
      </c>
      <c r="N4" s="1">
        <f>$B4*(1+'Forecast (drivers)'!$B$3)^8</f>
        <v>0</v>
      </c>
      <c r="O4" s="1">
        <f>SUM(C4:N4)</f>
        <v>0</v>
      </c>
    </row>
    <row r="5" spans="1:15" x14ac:dyDescent="0.25">
      <c r="A5" t="s">
        <v>155</v>
      </c>
      <c r="B5" s="10"/>
      <c r="C5" s="1">
        <v>0</v>
      </c>
      <c r="D5" s="1">
        <v>0</v>
      </c>
      <c r="E5" s="1">
        <v>0</v>
      </c>
      <c r="F5" s="1">
        <v>0</v>
      </c>
      <c r="G5" s="1">
        <v>0</v>
      </c>
      <c r="H5" s="1">
        <v>0</v>
      </c>
      <c r="I5" s="1">
        <v>0</v>
      </c>
      <c r="J5" s="1">
        <v>0</v>
      </c>
      <c r="K5" s="1">
        <v>0</v>
      </c>
      <c r="L5" s="1">
        <v>0</v>
      </c>
      <c r="M5" s="1">
        <v>0</v>
      </c>
      <c r="N5" s="1">
        <v>0</v>
      </c>
      <c r="O5" s="1">
        <f>SUM(C5:N5)</f>
        <v>0</v>
      </c>
    </row>
    <row r="6" spans="1:15" x14ac:dyDescent="0.25">
      <c r="A6" t="s">
        <v>88</v>
      </c>
      <c r="B6" s="10"/>
      <c r="C6" s="1">
        <f>C2+C3+C4+C5</f>
        <v>0</v>
      </c>
      <c r="D6" s="1">
        <f>D2+D3+D4+D5</f>
        <v>0</v>
      </c>
      <c r="E6" s="1">
        <f>E2+E3+E4+E5</f>
        <v>0</v>
      </c>
      <c r="F6" s="1">
        <f>F2+F3+F4+F5</f>
        <v>0</v>
      </c>
      <c r="G6" s="1">
        <f>G2+G3+G4+G5</f>
        <v>0</v>
      </c>
      <c r="H6" s="1">
        <f>H2+H3+H4+H5</f>
        <v>0</v>
      </c>
      <c r="I6" s="1">
        <f>I2+I3+I4+I5</f>
        <v>0</v>
      </c>
      <c r="J6" s="1">
        <f>J2+J3+J4+J5</f>
        <v>0</v>
      </c>
      <c r="K6" s="1">
        <f>K2+K3+K4+K5</f>
        <v>0</v>
      </c>
      <c r="L6" s="1">
        <f>L2+L3+L4+L5</f>
        <v>0</v>
      </c>
      <c r="M6" s="1">
        <f>M2+M3+M4+M5</f>
        <v>0</v>
      </c>
      <c r="N6" s="1">
        <f>N2+N3+N4+N5</f>
        <v>0</v>
      </c>
      <c r="O6" s="1">
        <f>SUM(C6:N6)</f>
        <v>0</v>
      </c>
    </row>
    <row r="7" spans="1:15" x14ac:dyDescent="0.25">
      <c r="A7" t="s">
        <v>89</v>
      </c>
      <c r="B7" s="10">
        <v>1</v>
      </c>
      <c r="C7" s="1">
        <v>0</v>
      </c>
      <c r="D7" s="1">
        <v>0</v>
      </c>
      <c r="E7" s="1">
        <v>0</v>
      </c>
      <c r="F7" s="1">
        <v>0</v>
      </c>
      <c r="G7" s="1">
        <v>0</v>
      </c>
      <c r="H7" s="1">
        <f>-(H2+H5)*'Forecast (drivers)'!$C$3*$B7</f>
        <v>0</v>
      </c>
      <c r="I7" s="1">
        <f>-(I2+I5)*'Forecast (drivers)'!$C$3*$B7</f>
        <v>0</v>
      </c>
      <c r="J7" s="1">
        <f>-(J2+J5)*'Forecast (drivers)'!$C$3*$B7</f>
        <v>0</v>
      </c>
      <c r="K7" s="1">
        <f>-(K2+K5)*'Forecast (drivers)'!$C$3*$B7</f>
        <v>0</v>
      </c>
      <c r="L7" s="1">
        <f>-(L2+L5)*'Forecast (drivers)'!$C$3*$B7</f>
        <v>0</v>
      </c>
      <c r="M7" s="1">
        <f>-(M2+M5)*'Forecast (drivers)'!$C$3*$B7</f>
        <v>0</v>
      </c>
      <c r="N7" s="1">
        <f>-(N2+N5)*'Forecast (drivers)'!$C$3*$B7</f>
        <v>0</v>
      </c>
      <c r="O7" s="1">
        <f>SUM(C7:N7)</f>
        <v>0</v>
      </c>
    </row>
    <row r="8" spans="1:15" x14ac:dyDescent="0.25">
      <c r="A8" t="s">
        <v>112</v>
      </c>
      <c r="B8" s="10">
        <v>1</v>
      </c>
      <c r="C8" s="1">
        <v>0</v>
      </c>
      <c r="D8" s="1">
        <v>0</v>
      </c>
      <c r="E8" s="1">
        <v>0</v>
      </c>
      <c r="F8" s="1">
        <v>0</v>
      </c>
      <c r="G8" s="1">
        <v>0</v>
      </c>
      <c r="H8" s="1">
        <f>-(H4)*'Forecast (drivers)'!$C$3*$B8</f>
        <v>0</v>
      </c>
      <c r="I8" s="1">
        <f>-(I4)*'Forecast (drivers)'!$C$3*$B8</f>
        <v>0</v>
      </c>
      <c r="J8" s="1">
        <f>-(J4)*'Forecast (drivers)'!$C$3*$B8</f>
        <v>0</v>
      </c>
      <c r="K8" s="1">
        <f>-(K4)*'Forecast (drivers)'!$C$3*$B8</f>
        <v>0</v>
      </c>
      <c r="L8" s="1">
        <f>-(L4)*'Forecast (drivers)'!$C$3*$B8</f>
        <v>0</v>
      </c>
      <c r="M8" s="1">
        <f>-(M4)*'Forecast (drivers)'!$C$3*$B8</f>
        <v>0</v>
      </c>
      <c r="N8" s="1">
        <f>-(N4)*'Forecast (drivers)'!$C$3*$B8</f>
        <v>0</v>
      </c>
      <c r="O8" s="1">
        <f>SUM(C8:N8)</f>
        <v>0</v>
      </c>
    </row>
    <row r="9" spans="1:15" x14ac:dyDescent="0.25">
      <c r="A9" t="s">
        <v>90</v>
      </c>
      <c r="B9" s="10">
        <v>1</v>
      </c>
      <c r="C9" s="1">
        <v>0</v>
      </c>
      <c r="D9" s="1">
        <v>0</v>
      </c>
      <c r="E9" s="1">
        <v>0</v>
      </c>
      <c r="F9" s="1">
        <v>0</v>
      </c>
      <c r="G9" s="1">
        <v>0</v>
      </c>
      <c r="H9" s="1">
        <f>-(H3)*'Forecast (drivers)'!$C$3*$B9</f>
        <v>0</v>
      </c>
      <c r="I9" s="1">
        <f>-(I3)*'Forecast (drivers)'!$C$3*$B9</f>
        <v>0</v>
      </c>
      <c r="J9" s="1">
        <f>-(J3)*'Forecast (drivers)'!$C$3*$B9</f>
        <v>0</v>
      </c>
      <c r="K9" s="1">
        <f>-(K3)*'Forecast (drivers)'!$C$3*$B9</f>
        <v>0</v>
      </c>
      <c r="L9" s="1">
        <f>-(L3)*'Forecast (drivers)'!$C$3*$B9</f>
        <v>0</v>
      </c>
      <c r="M9" s="1">
        <f>-(M3)*'Forecast (drivers)'!$C$3*$B9</f>
        <v>0</v>
      </c>
      <c r="N9" s="1">
        <f>-(N3)*'Forecast (drivers)'!$C$3*$B9</f>
        <v>0</v>
      </c>
      <c r="O9" s="1">
        <f>SUM(C9:N9)</f>
        <v>0</v>
      </c>
    </row>
    <row r="10" spans="1:15" x14ac:dyDescent="0.25">
      <c r="A10" t="s">
        <v>91</v>
      </c>
      <c r="B10" s="10"/>
      <c r="C10" s="1">
        <f>C7+C8+C9</f>
        <v>0</v>
      </c>
      <c r="D10" s="1">
        <f>D7+D8+D9</f>
        <v>0</v>
      </c>
      <c r="E10" s="1">
        <f>E7+E8+E9</f>
        <v>0</v>
      </c>
      <c r="F10" s="1">
        <f>F7+F8+F9</f>
        <v>0</v>
      </c>
      <c r="G10" s="1">
        <f>G7+G8+G9</f>
        <v>0</v>
      </c>
      <c r="H10" s="1">
        <f>H7+H8+H9</f>
        <v>0</v>
      </c>
      <c r="I10" s="1">
        <f>I7+I8+I9</f>
        <v>0</v>
      </c>
      <c r="J10" s="1">
        <f>J7+J8+J9</f>
        <v>0</v>
      </c>
      <c r="K10" s="1">
        <f>K7+K8+K9</f>
        <v>0</v>
      </c>
      <c r="L10" s="1">
        <f>L7+L8+L9</f>
        <v>0</v>
      </c>
      <c r="M10" s="1">
        <f>M7+M8+M9</f>
        <v>0</v>
      </c>
      <c r="N10" s="1">
        <f>N7+N8+N9</f>
        <v>0</v>
      </c>
      <c r="O10" s="1">
        <f>SUM(C10:N10)</f>
        <v>0</v>
      </c>
    </row>
    <row r="11" spans="1:15" x14ac:dyDescent="0.25">
      <c r="A11" t="s">
        <v>92</v>
      </c>
      <c r="B11" s="10"/>
      <c r="C11" s="1">
        <f>C6+C10</f>
        <v>0</v>
      </c>
      <c r="D11" s="1">
        <f>D6+D10</f>
        <v>0</v>
      </c>
      <c r="E11" s="1">
        <f>E6+E10</f>
        <v>0</v>
      </c>
      <c r="F11" s="1">
        <f>F6+F10</f>
        <v>0</v>
      </c>
      <c r="G11" s="1">
        <f>G6+G10</f>
        <v>0</v>
      </c>
      <c r="H11" s="1">
        <f>H6+H10</f>
        <v>0</v>
      </c>
      <c r="I11" s="1">
        <f>I6+I10</f>
        <v>0</v>
      </c>
      <c r="J11" s="1">
        <f>J6+J10</f>
        <v>0</v>
      </c>
      <c r="K11" s="1">
        <f>K6+K10</f>
        <v>0</v>
      </c>
      <c r="L11" s="1">
        <f>L6+L10</f>
        <v>0</v>
      </c>
      <c r="M11" s="1">
        <f>M6+M10</f>
        <v>0</v>
      </c>
      <c r="N11" s="1">
        <f>N6+N10</f>
        <v>0</v>
      </c>
      <c r="O11" s="1">
        <f>SUM(C11:N11)</f>
        <v>0</v>
      </c>
    </row>
    <row r="12" spans="1:15" x14ac:dyDescent="0.25">
      <c r="A12" t="s">
        <v>93</v>
      </c>
      <c r="B12" s="10">
        <v>0</v>
      </c>
      <c r="C12" s="1">
        <v>0</v>
      </c>
      <c r="D12" s="1">
        <v>0</v>
      </c>
      <c r="E12" s="1">
        <v>0</v>
      </c>
      <c r="F12" s="1">
        <v>0</v>
      </c>
      <c r="G12" s="1">
        <v>0</v>
      </c>
      <c r="H12" s="1">
        <f>$B12*(1+'Forecast (drivers)'!$D$3)</f>
        <v>0</v>
      </c>
      <c r="I12" s="1">
        <f>$B12*(1+'Forecast (drivers)'!$D$3)</f>
        <v>0</v>
      </c>
      <c r="J12" s="1">
        <f>$B12*(1+'Forecast (drivers)'!$D$3)</f>
        <v>0</v>
      </c>
      <c r="K12" s="1">
        <f>$B12*(1+'Forecast (drivers)'!$D$3)</f>
        <v>0</v>
      </c>
      <c r="L12" s="1">
        <f>$B12*(1+'Forecast (drivers)'!$D$3)</f>
        <v>0</v>
      </c>
      <c r="M12" s="1">
        <f>$B12*(1+'Forecast (drivers)'!$D$3)</f>
        <v>0</v>
      </c>
      <c r="N12" s="1">
        <f>$B12*(1+'Forecast (drivers)'!$D$3)</f>
        <v>0</v>
      </c>
      <c r="O12" s="1">
        <f>SUM(C12:N12)</f>
        <v>0</v>
      </c>
    </row>
    <row r="13" spans="1:15" x14ac:dyDescent="0.25">
      <c r="A13" t="s">
        <v>94</v>
      </c>
      <c r="B13" s="10">
        <v>0</v>
      </c>
      <c r="C13" s="1">
        <v>0</v>
      </c>
      <c r="D13" s="1">
        <v>0</v>
      </c>
      <c r="E13" s="1">
        <v>0</v>
      </c>
      <c r="F13" s="1">
        <v>0</v>
      </c>
      <c r="G13" s="1">
        <v>0</v>
      </c>
      <c r="H13" s="1">
        <f>$B13*(1+'Forecast (drivers)'!$D$3)</f>
        <v>0</v>
      </c>
      <c r="I13" s="1">
        <f>$B13*(1+'Forecast (drivers)'!$D$3)</f>
        <v>0</v>
      </c>
      <c r="J13" s="1">
        <f>$B13*(1+'Forecast (drivers)'!$D$3)</f>
        <v>0</v>
      </c>
      <c r="K13" s="1">
        <f>$B13*(1+'Forecast (drivers)'!$D$3)</f>
        <v>0</v>
      </c>
      <c r="L13" s="1">
        <f>$B13*(1+'Forecast (drivers)'!$D$3)</f>
        <v>0</v>
      </c>
      <c r="M13" s="1">
        <f>$B13*(1+'Forecast (drivers)'!$D$3)</f>
        <v>0</v>
      </c>
      <c r="N13" s="1">
        <f>$B13*(1+'Forecast (drivers)'!$D$3)</f>
        <v>0</v>
      </c>
      <c r="O13" s="1">
        <f>SUM(C13:N13)</f>
        <v>0</v>
      </c>
    </row>
    <row r="14" spans="1:15" x14ac:dyDescent="0.25">
      <c r="A14" t="s">
        <v>95</v>
      </c>
      <c r="B14" s="10"/>
      <c r="C14" s="1">
        <f>C12+C13</f>
        <v>0</v>
      </c>
      <c r="D14" s="1">
        <f>D12+D13</f>
        <v>0</v>
      </c>
      <c r="E14" s="1">
        <f>E12+E13</f>
        <v>0</v>
      </c>
      <c r="F14" s="1">
        <f>F12+F13</f>
        <v>0</v>
      </c>
      <c r="G14" s="1">
        <f>G12+G13</f>
        <v>0</v>
      </c>
      <c r="H14" s="1">
        <f>H12+H13</f>
        <v>0</v>
      </c>
      <c r="I14" s="1">
        <f>I12+I13</f>
        <v>0</v>
      </c>
      <c r="J14" s="1">
        <f>J12+J13</f>
        <v>0</v>
      </c>
      <c r="K14" s="1">
        <f>K12+K13</f>
        <v>0</v>
      </c>
      <c r="L14" s="1">
        <f>L12+L13</f>
        <v>0</v>
      </c>
      <c r="M14" s="1">
        <f>M12+M13</f>
        <v>0</v>
      </c>
      <c r="N14" s="1">
        <f>N12+N13</f>
        <v>0</v>
      </c>
      <c r="O14" s="1">
        <f>SUM(C14:N14)</f>
        <v>0</v>
      </c>
    </row>
    <row r="15" spans="1:15" x14ac:dyDescent="0.25">
      <c r="A15" t="s">
        <v>96</v>
      </c>
      <c r="B15" s="10">
        <v>0</v>
      </c>
      <c r="C15" s="1">
        <v>0</v>
      </c>
      <c r="D15" s="1">
        <v>0</v>
      </c>
      <c r="E15" s="1">
        <v>0</v>
      </c>
      <c r="F15" s="1">
        <v>0</v>
      </c>
      <c r="G15" s="1">
        <v>0</v>
      </c>
      <c r="H15" s="1">
        <f>$B15*(1+'Forecast (drivers)'!$E$3)</f>
        <v>0</v>
      </c>
      <c r="I15" s="1">
        <f>$B15*(1+'Forecast (drivers)'!$E$3)</f>
        <v>0</v>
      </c>
      <c r="J15" s="1">
        <f>$B15*(1+'Forecast (drivers)'!$E$3)</f>
        <v>0</v>
      </c>
      <c r="K15" s="1">
        <f>$B15*(1+'Forecast (drivers)'!$E$3)</f>
        <v>0</v>
      </c>
      <c r="L15" s="1">
        <f>$B15*(1+'Forecast (drivers)'!$E$3)</f>
        <v>0</v>
      </c>
      <c r="M15" s="1">
        <f>$B15*(1+'Forecast (drivers)'!$E$3)</f>
        <v>0</v>
      </c>
      <c r="N15" s="1">
        <f>$B15*(1+'Forecast (drivers)'!$E$3)</f>
        <v>0</v>
      </c>
      <c r="O15" s="1">
        <f>SUM(C15:N15)</f>
        <v>0</v>
      </c>
    </row>
    <row r="16" spans="1:15" x14ac:dyDescent="0.25">
      <c r="A16" t="s">
        <v>97</v>
      </c>
      <c r="B16" s="10">
        <v>0</v>
      </c>
      <c r="C16" s="1">
        <v>0</v>
      </c>
      <c r="D16" s="1">
        <v>0</v>
      </c>
      <c r="E16" s="1">
        <v>0</v>
      </c>
      <c r="F16" s="1">
        <v>0</v>
      </c>
      <c r="G16" s="1">
        <v>0</v>
      </c>
      <c r="H16" s="1">
        <f>$B16*(1+'Forecast (drivers)'!$E$3)</f>
        <v>0</v>
      </c>
      <c r="I16" s="1">
        <f>$B16*(1+'Forecast (drivers)'!$E$3)</f>
        <v>0</v>
      </c>
      <c r="J16" s="1">
        <f>$B16*(1+'Forecast (drivers)'!$E$3)</f>
        <v>0</v>
      </c>
      <c r="K16" s="1">
        <f>$B16*(1+'Forecast (drivers)'!$E$3)</f>
        <v>0</v>
      </c>
      <c r="L16" s="1">
        <f>$B16*(1+'Forecast (drivers)'!$E$3)</f>
        <v>0</v>
      </c>
      <c r="M16" s="1">
        <f>$B16*(1+'Forecast (drivers)'!$E$3)</f>
        <v>0</v>
      </c>
      <c r="N16" s="1">
        <f>$B16*(1+'Forecast (drivers)'!$E$3)</f>
        <v>0</v>
      </c>
      <c r="O16" s="1">
        <f>SUM(C16:N16)</f>
        <v>0</v>
      </c>
    </row>
    <row r="17" spans="1:15" x14ac:dyDescent="0.25">
      <c r="A17" t="s">
        <v>98</v>
      </c>
      <c r="B17" s="10">
        <v>-6012.453333333334</v>
      </c>
      <c r="C17" s="1">
        <v>-6068.59</v>
      </c>
      <c r="D17" s="1">
        <v>-6044.55</v>
      </c>
      <c r="E17" s="1">
        <v>-5993.02</v>
      </c>
      <c r="F17" s="1">
        <v>-6262.48</v>
      </c>
      <c r="G17" s="1">
        <v>-5781.86</v>
      </c>
      <c r="H17" s="1">
        <f>$B17*(1+'Forecast (drivers)'!$E$3)</f>
        <v>-6012.45</v>
      </c>
      <c r="I17" s="1">
        <f>$B17*(1+'Forecast (drivers)'!$E$3)</f>
        <v>-6012.45</v>
      </c>
      <c r="J17" s="1">
        <f>$B17*(1+'Forecast (drivers)'!$E$3)</f>
        <v>-6012.45</v>
      </c>
      <c r="K17" s="1">
        <f>$B17*(1+'Forecast (drivers)'!$E$3)</f>
        <v>-6012.45</v>
      </c>
      <c r="L17" s="1">
        <f>$B17*(1+'Forecast (drivers)'!$E$3)</f>
        <v>-6012.45</v>
      </c>
      <c r="M17" s="1">
        <f>$B17*(1+'Forecast (drivers)'!$E$3)</f>
        <v>-6012.45</v>
      </c>
      <c r="N17" s="1">
        <f>$B17*(1+'Forecast (drivers)'!$E$3)</f>
        <v>-6012.45</v>
      </c>
      <c r="O17" s="1">
        <f>SUM(C17:N17)</f>
        <v>-72237.67</v>
      </c>
    </row>
    <row r="18" spans="1:15" x14ac:dyDescent="0.25">
      <c r="A18" t="s">
        <v>99</v>
      </c>
      <c r="B18" s="10"/>
      <c r="C18" s="1">
        <f>C15+C16+C17</f>
        <v>-6068.59</v>
      </c>
      <c r="D18" s="1">
        <f>D15+D16+D17</f>
        <v>-6044.55</v>
      </c>
      <c r="E18" s="1">
        <f>E15+E16+E17</f>
        <v>-5993.02</v>
      </c>
      <c r="F18" s="1">
        <f>F15+F16+F17</f>
        <v>-6262.48</v>
      </c>
      <c r="G18" s="1">
        <f>G15+G16+G17</f>
        <v>-5781.86</v>
      </c>
      <c r="H18" s="1">
        <f>H15+H16+H17</f>
        <v>-6012.45</v>
      </c>
      <c r="I18" s="1">
        <f>I15+I16+I17</f>
        <v>-6012.45</v>
      </c>
      <c r="J18" s="1">
        <f>J15+J16+J17</f>
        <v>-6012.45</v>
      </c>
      <c r="K18" s="1">
        <f>K15+K16+K17</f>
        <v>-6012.45</v>
      </c>
      <c r="L18" s="1">
        <f>L15+L16+L17</f>
        <v>-6012.45</v>
      </c>
      <c r="M18" s="1">
        <f>M15+M16+M17</f>
        <v>-6012.45</v>
      </c>
      <c r="N18" s="1">
        <f>N15+N16+N17</f>
        <v>-6012.45</v>
      </c>
      <c r="O18" s="1">
        <f>SUM(C18:N18)</f>
        <v>-72237.67</v>
      </c>
    </row>
    <row r="19" spans="1:15" x14ac:dyDescent="0.25">
      <c r="A19" t="s">
        <v>100</v>
      </c>
      <c r="B19" s="10"/>
      <c r="C19" s="1">
        <f>C11+C14+C18</f>
        <v>-6068.59</v>
      </c>
      <c r="D19" s="1">
        <f>D11+D14+D18</f>
        <v>-6044.55</v>
      </c>
      <c r="E19" s="1">
        <f>E11+E14+E18</f>
        <v>-5993.02</v>
      </c>
      <c r="F19" s="1">
        <f>F11+F14+F18</f>
        <v>-6262.48</v>
      </c>
      <c r="G19" s="1">
        <f>G11+G14+G18</f>
        <v>-5781.86</v>
      </c>
      <c r="H19" s="1">
        <f>H11+H14+H18</f>
        <v>-6012.45</v>
      </c>
      <c r="I19" s="1">
        <f>I11+I14+I18</f>
        <v>-6012.45</v>
      </c>
      <c r="J19" s="1">
        <f>J11+J14+J18</f>
        <v>-6012.45</v>
      </c>
      <c r="K19" s="1">
        <f>K11+K14+K18</f>
        <v>-6012.45</v>
      </c>
      <c r="L19" s="1">
        <f>L11+L14+L18</f>
        <v>-6012.45</v>
      </c>
      <c r="M19" s="1">
        <f>M11+M14+M18</f>
        <v>-6012.45</v>
      </c>
      <c r="N19" s="1">
        <f>N11+N14+N18</f>
        <v>-6012.45</v>
      </c>
      <c r="O19" s="1">
        <f>SUM(C19:N19)</f>
        <v>-72237.67</v>
      </c>
    </row>
    <row r="20" spans="1:15" x14ac:dyDescent="0.25">
      <c r="A20" t="s">
        <v>101</v>
      </c>
      <c r="B20" s="10">
        <v>0</v>
      </c>
      <c r="C20" s="1">
        <v>0</v>
      </c>
      <c r="D20" s="1">
        <v>0</v>
      </c>
      <c r="E20" s="1">
        <v>0</v>
      </c>
      <c r="F20" s="1">
        <v>0</v>
      </c>
      <c r="G20" s="1">
        <v>0</v>
      </c>
      <c r="H20" s="1">
        <f>$B20</f>
        <v>0</v>
      </c>
      <c r="I20" s="1">
        <f>$B20</f>
        <v>0</v>
      </c>
      <c r="J20" s="1">
        <f>$B20</f>
        <v>0</v>
      </c>
      <c r="K20" s="1">
        <f>$B20</f>
        <v>0</v>
      </c>
      <c r="L20" s="1">
        <f>$B20</f>
        <v>0</v>
      </c>
      <c r="M20" s="1">
        <f>$B20</f>
        <v>0</v>
      </c>
      <c r="N20" s="1">
        <f>$B20</f>
        <v>0</v>
      </c>
      <c r="O20" s="1">
        <f>SUM(C20:N20)</f>
        <v>0</v>
      </c>
    </row>
    <row r="21" spans="1:15" x14ac:dyDescent="0.25">
      <c r="A21" t="s">
        <v>102</v>
      </c>
      <c r="B21" s="10">
        <v>0</v>
      </c>
      <c r="C21" s="1">
        <v>0</v>
      </c>
      <c r="D21" s="1">
        <v>0</v>
      </c>
      <c r="E21" s="1">
        <v>0</v>
      </c>
      <c r="F21" s="1">
        <v>0</v>
      </c>
      <c r="G21" s="1">
        <v>0</v>
      </c>
      <c r="H21" s="1">
        <f>$B21</f>
        <v>0</v>
      </c>
      <c r="I21" s="1">
        <f>$B21</f>
        <v>0</v>
      </c>
      <c r="J21" s="1">
        <f>$B21</f>
        <v>0</v>
      </c>
      <c r="K21" s="1">
        <f>$B21</f>
        <v>0</v>
      </c>
      <c r="L21" s="1">
        <f>$B21</f>
        <v>0</v>
      </c>
      <c r="M21" s="1">
        <f>$B21</f>
        <v>0</v>
      </c>
      <c r="N21" s="1">
        <f>$B21</f>
        <v>0</v>
      </c>
      <c r="O21" s="1">
        <f>SUM(C21:N21)</f>
        <v>0</v>
      </c>
    </row>
    <row r="22" spans="1:15" x14ac:dyDescent="0.25">
      <c r="A22" t="s">
        <v>163</v>
      </c>
      <c r="B22" s="10"/>
      <c r="C22" s="1">
        <f>C20+C21</f>
        <v>0</v>
      </c>
      <c r="D22" s="1">
        <f>D20+D21</f>
        <v>0</v>
      </c>
      <c r="E22" s="1">
        <f>E20+E21</f>
        <v>0</v>
      </c>
      <c r="F22" s="1">
        <f>F20+F21</f>
        <v>0</v>
      </c>
      <c r="G22" s="1">
        <f>G20+G21</f>
        <v>0</v>
      </c>
      <c r="H22" s="1">
        <f>H20+H21</f>
        <v>0</v>
      </c>
      <c r="I22" s="1">
        <f>I20+I21</f>
        <v>0</v>
      </c>
      <c r="J22" s="1">
        <f>J20+J21</f>
        <v>0</v>
      </c>
      <c r="K22" s="1">
        <f>K20+K21</f>
        <v>0</v>
      </c>
      <c r="L22" s="1">
        <f>L20+L21</f>
        <v>0</v>
      </c>
      <c r="M22" s="1">
        <f>M20+M21</f>
        <v>0</v>
      </c>
      <c r="N22" s="1">
        <f>N20+N21</f>
        <v>0</v>
      </c>
      <c r="O22" s="1">
        <f>SUM(C22:N22)</f>
        <v>0</v>
      </c>
    </row>
    <row r="23" spans="1:15" x14ac:dyDescent="0.25">
      <c r="A23" t="s">
        <v>104</v>
      </c>
      <c r="B23" s="10"/>
      <c r="C23" s="1">
        <f>C19+C22</f>
        <v>-6068.59</v>
      </c>
      <c r="D23" s="1">
        <f>D19+D22</f>
        <v>-6044.55</v>
      </c>
      <c r="E23" s="1">
        <f>E19+E22</f>
        <v>-5993.02</v>
      </c>
      <c r="F23" s="1">
        <f>F19+F22</f>
        <v>-6262.48</v>
      </c>
      <c r="G23" s="1">
        <f>G19+G22</f>
        <v>-5781.86</v>
      </c>
      <c r="H23" s="1">
        <f>H19+H22</f>
        <v>-6012.45</v>
      </c>
      <c r="I23" s="1">
        <f>I19+I22</f>
        <v>-6012.45</v>
      </c>
      <c r="J23" s="1">
        <f>J19+J22</f>
        <v>-6012.45</v>
      </c>
      <c r="K23" s="1">
        <f>K19+K22</f>
        <v>-6012.45</v>
      </c>
      <c r="L23" s="1">
        <f>L19+L22</f>
        <v>-6012.45</v>
      </c>
      <c r="M23" s="1">
        <f>M19+M22</f>
        <v>-6012.45</v>
      </c>
      <c r="N23" s="1">
        <f>N19+N22</f>
        <v>-6012.45</v>
      </c>
      <c r="O23" s="1">
        <f>SUM(C23:N23)</f>
        <v>-72237.67</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2" width="12" style="10" customWidth="1"/>
    <col min="3" max="3" width="9" style="1" customWidth="1"/>
    <col min="4" max="4" width="9" style="1" customWidth="1"/>
    <col min="5" max="5" width="9" style="1" customWidth="1"/>
    <col min="6" max="6" width="9" style="1" customWidth="1"/>
    <col min="7" max="7" width="9" style="1" customWidth="1"/>
    <col min="8" max="8" width="9" style="1" customWidth="1"/>
    <col min="9" max="9" width="9" style="1" customWidth="1"/>
    <col min="10" max="10" width="9" style="1" customWidth="1"/>
    <col min="11" max="11" width="9" style="1" customWidth="1"/>
    <col min="12" max="12" width="9" style="1" customWidth="1"/>
    <col min="13" max="13" width="9" style="1" customWidth="1"/>
    <col min="14" max="14" width="9" style="1" customWidth="1"/>
    <col min="15" max="15" width="9" style="1" customWidth="1"/>
  </cols>
  <sheetData>
    <row r="1" spans="1:15" s="2" customFormat="1" x14ac:dyDescent="0.25">
      <c r="A1" s="2" t="s">
        <v>72</v>
      </c>
      <c r="B1" s="11" t="s">
        <v>12</v>
      </c>
      <c r="C1" s="3" t="s">
        <v>73</v>
      </c>
      <c r="D1" s="3" t="s">
        <v>74</v>
      </c>
      <c r="E1" s="3" t="s">
        <v>75</v>
      </c>
      <c r="F1" s="3" t="s">
        <v>76</v>
      </c>
      <c r="G1" s="3" t="s">
        <v>77</v>
      </c>
      <c r="H1" s="3" t="s">
        <v>145</v>
      </c>
      <c r="I1" s="3" t="s">
        <v>146</v>
      </c>
      <c r="J1" s="3" t="s">
        <v>147</v>
      </c>
      <c r="K1" s="3" t="s">
        <v>148</v>
      </c>
      <c r="L1" s="3" t="s">
        <v>149</v>
      </c>
      <c r="M1" s="3" t="s">
        <v>150</v>
      </c>
      <c r="N1" s="3" t="s">
        <v>151</v>
      </c>
      <c r="O1" s="3" t="s">
        <v>152</v>
      </c>
    </row>
    <row r="2" spans="1:15" x14ac:dyDescent="0.25">
      <c r="A2" t="s">
        <v>153</v>
      </c>
      <c r="B2" s="10">
        <v>573850.9833333333</v>
      </c>
      <c r="C2" s="1">
        <v>555465.25</v>
      </c>
      <c r="D2" s="1">
        <v>559108.25</v>
      </c>
      <c r="E2" s="1">
        <v>564431.02</v>
      </c>
      <c r="F2" s="1">
        <v>573010.65</v>
      </c>
      <c r="G2" s="1">
        <v>584111.28</v>
      </c>
      <c r="H2" s="1">
        <v>601635</v>
      </c>
      <c r="I2" s="1">
        <v>619158</v>
      </c>
      <c r="J2" s="1">
        <f>I2*(1+'Forecast (drivers)'!$B$4)</f>
        <v>627145.14</v>
      </c>
      <c r="K2" s="1">
        <f>J2*(1+'Forecast (drivers)'!$B$4)</f>
        <v>635235.31</v>
      </c>
      <c r="L2" s="1">
        <f>K2*(1+'Forecast (drivers)'!$B$4)</f>
        <v>643429.85</v>
      </c>
      <c r="M2" s="1">
        <f>L2*(1+'Forecast (drivers)'!$B$4)</f>
        <v>651730.09</v>
      </c>
      <c r="N2" s="1">
        <f>M2*(1+'Forecast (drivers)'!$B$4)</f>
        <v>660137.41</v>
      </c>
      <c r="O2" s="1">
        <f>SUM(C2:N2)</f>
        <v>7274597.24</v>
      </c>
    </row>
    <row r="3" spans="1:15" x14ac:dyDescent="0.25">
      <c r="A3" t="s">
        <v>87</v>
      </c>
      <c r="B3" s="10">
        <v>0</v>
      </c>
      <c r="C3" s="1">
        <v>0</v>
      </c>
      <c r="D3" s="1">
        <v>0</v>
      </c>
      <c r="E3" s="1">
        <v>0</v>
      </c>
      <c r="F3" s="1">
        <v>0</v>
      </c>
      <c r="G3" s="1">
        <v>0</v>
      </c>
      <c r="H3" s="1">
        <f>$B3*(1+'Forecast (drivers)'!$B$4)^2</f>
        <v>0</v>
      </c>
      <c r="I3" s="1">
        <f>$B3*(1+'Forecast (drivers)'!$B$4)^3</f>
        <v>0</v>
      </c>
      <c r="J3" s="1">
        <f>$B3*(1+'Forecast (drivers)'!$B$4)^4</f>
        <v>0</v>
      </c>
      <c r="K3" s="1">
        <f>$B3*(1+'Forecast (drivers)'!$B$4)^5</f>
        <v>0</v>
      </c>
      <c r="L3" s="1">
        <f>$B3*(1+'Forecast (drivers)'!$B$4)^6</f>
        <v>0</v>
      </c>
      <c r="M3" s="1">
        <f>$B3*(1+'Forecast (drivers)'!$B$4)^7</f>
        <v>0</v>
      </c>
      <c r="N3" s="1">
        <f>$B3*(1+'Forecast (drivers)'!$B$4)^8</f>
        <v>0</v>
      </c>
      <c r="O3" s="1">
        <f>SUM(C3:N3)</f>
        <v>0</v>
      </c>
    </row>
    <row r="4" spans="1:15" x14ac:dyDescent="0.25">
      <c r="A4" t="s">
        <v>154</v>
      </c>
      <c r="B4" s="10"/>
      <c r="C4" s="1">
        <v>0</v>
      </c>
      <c r="D4" s="1">
        <v>0</v>
      </c>
      <c r="E4" s="1">
        <v>0</v>
      </c>
      <c r="F4" s="1">
        <v>0</v>
      </c>
      <c r="G4" s="1">
        <v>0</v>
      </c>
      <c r="H4" s="1">
        <v>5600</v>
      </c>
      <c r="I4" s="1">
        <v>9200</v>
      </c>
      <c r="J4" s="1">
        <v>9200</v>
      </c>
      <c r="K4" s="1">
        <v>17200</v>
      </c>
      <c r="L4" s="1">
        <v>17200</v>
      </c>
      <c r="M4" s="1">
        <v>17200</v>
      </c>
      <c r="N4" s="1">
        <v>17200</v>
      </c>
      <c r="O4" s="1">
        <f>SUM(C4:N4)</f>
        <v>92800</v>
      </c>
    </row>
    <row r="5" spans="1:15" x14ac:dyDescent="0.25">
      <c r="A5" t="s">
        <v>155</v>
      </c>
      <c r="B5" s="10"/>
      <c r="C5" s="1">
        <v>0</v>
      </c>
      <c r="D5" s="1">
        <v>0</v>
      </c>
      <c r="E5" s="1">
        <v>0</v>
      </c>
      <c r="F5" s="1">
        <v>0</v>
      </c>
      <c r="G5" s="1">
        <v>0</v>
      </c>
      <c r="H5" s="1">
        <v>0</v>
      </c>
      <c r="I5" s="1">
        <v>0</v>
      </c>
      <c r="J5" s="1">
        <v>0</v>
      </c>
      <c r="K5" s="1">
        <v>0</v>
      </c>
      <c r="L5" s="1">
        <v>0</v>
      </c>
      <c r="M5" s="1">
        <v>0</v>
      </c>
      <c r="N5" s="1">
        <v>0</v>
      </c>
      <c r="O5" s="1">
        <f>SUM(C5:N5)</f>
        <v>0</v>
      </c>
    </row>
    <row r="6" spans="1:15" x14ac:dyDescent="0.25">
      <c r="A6" t="s">
        <v>88</v>
      </c>
      <c r="B6" s="10"/>
      <c r="C6" s="1">
        <f>C2+C3+C4+C5</f>
        <v>555465.25</v>
      </c>
      <c r="D6" s="1">
        <f>D2+D3+D4+D5</f>
        <v>559108.25</v>
      </c>
      <c r="E6" s="1">
        <f>E2+E3+E4+E5</f>
        <v>564431.02</v>
      </c>
      <c r="F6" s="1">
        <f>F2+F3+F4+F5</f>
        <v>573010.65</v>
      </c>
      <c r="G6" s="1">
        <f>G2+G3+G4+G5</f>
        <v>584111.28</v>
      </c>
      <c r="H6" s="1">
        <f>H2+H3+H4+H5</f>
        <v>607235</v>
      </c>
      <c r="I6" s="1">
        <f>I2+I3+I4+I5</f>
        <v>628358</v>
      </c>
      <c r="J6" s="1">
        <f>J2+J3+J4+J5</f>
        <v>636345.14</v>
      </c>
      <c r="K6" s="1">
        <f>K2+K3+K4+K5</f>
        <v>652435.31</v>
      </c>
      <c r="L6" s="1">
        <f>L2+L3+L4+L5</f>
        <v>660629.85</v>
      </c>
      <c r="M6" s="1">
        <f>M2+M3+M4+M5</f>
        <v>668930.09</v>
      </c>
      <c r="N6" s="1">
        <f>N2+N3+N4+N5</f>
        <v>677337.41</v>
      </c>
      <c r="O6" s="1">
        <f>SUM(C6:N6)</f>
        <v>7367397.24</v>
      </c>
    </row>
    <row r="7" spans="1:15" x14ac:dyDescent="0.25">
      <c r="A7" t="s">
        <v>156</v>
      </c>
      <c r="B7" s="10">
        <v>1</v>
      </c>
      <c r="C7" s="1">
        <v>-81332.13</v>
      </c>
      <c r="D7" s="1">
        <v>-80982.29</v>
      </c>
      <c r="E7" s="1">
        <v>-82190.56</v>
      </c>
      <c r="F7" s="1">
        <v>-81069.15</v>
      </c>
      <c r="G7" s="1">
        <v>-78900.61</v>
      </c>
      <c r="H7" s="1">
        <v>-79690</v>
      </c>
      <c r="I7" s="1">
        <v>-80479</v>
      </c>
      <c r="J7" s="1">
        <f>IF(I2+I5=0,0,I7*(J2+J5)/(I2+I5))</f>
        <v>-81517.18</v>
      </c>
      <c r="K7" s="1">
        <f>IF(J2+J5=0,0,J7*(K2+K5)/(J2+J5))</f>
        <v>-82568.75</v>
      </c>
      <c r="L7" s="1">
        <f>IF(K2+K5=0,0,K7*(L2+L5)/(K2+K5))</f>
        <v>-83633.89</v>
      </c>
      <c r="M7" s="1">
        <f>IF(L2+L5=0,0,L7*(M2+M5)/(L2+L5))</f>
        <v>-84712.76</v>
      </c>
      <c r="N7" s="1">
        <f>IF(M2+M5=0,0,M7*(N2+N5)/(M2+M5))</f>
        <v>-85805.56</v>
      </c>
      <c r="O7" s="1">
        <f>SUM(C7:N7)</f>
        <v>-982881.88</v>
      </c>
    </row>
    <row r="8" spans="1:15" x14ac:dyDescent="0.25">
      <c r="A8" t="s">
        <v>157</v>
      </c>
      <c r="B8" s="10">
        <v>1</v>
      </c>
      <c r="C8" s="1">
        <v>0</v>
      </c>
      <c r="D8" s="1">
        <v>0</v>
      </c>
      <c r="E8" s="1">
        <v>0</v>
      </c>
      <c r="F8" s="1">
        <v>0</v>
      </c>
      <c r="G8" s="1">
        <v>0</v>
      </c>
      <c r="H8" s="1">
        <v>-1400</v>
      </c>
      <c r="I8" s="1">
        <v>-2300</v>
      </c>
      <c r="J8" s="1">
        <f>IF(I4=0,0,I8*(J4)/(I4))</f>
        <v>-2300</v>
      </c>
      <c r="K8" s="1">
        <f>IF(J4=0,0,J8*(K4)/(J4))</f>
        <v>-4300</v>
      </c>
      <c r="L8" s="1">
        <f>IF(K4=0,0,K8*(L4)/(K4))</f>
        <v>-4300</v>
      </c>
      <c r="M8" s="1">
        <f>IF(L4=0,0,L8*(M4)/(L4))</f>
        <v>-4300</v>
      </c>
      <c r="N8" s="1">
        <f>IF(M4=0,0,M8*(N4)/(M4))</f>
        <v>-4300</v>
      </c>
      <c r="O8" s="1">
        <f>SUM(C8:N8)</f>
        <v>-23200</v>
      </c>
    </row>
    <row r="9" spans="1:15" x14ac:dyDescent="0.25">
      <c r="A9" t="s">
        <v>90</v>
      </c>
      <c r="B9" s="10">
        <v>1</v>
      </c>
      <c r="C9" s="1">
        <v>0</v>
      </c>
      <c r="D9" s="1">
        <v>0</v>
      </c>
      <c r="E9" s="1">
        <v>0</v>
      </c>
      <c r="F9" s="1">
        <v>0</v>
      </c>
      <c r="G9" s="1">
        <v>0</v>
      </c>
      <c r="H9" s="1">
        <f>-(H3)*'Forecast (drivers)'!$C$4*$B9</f>
        <v>0</v>
      </c>
      <c r="I9" s="1">
        <f>-(I3)*'Forecast (drivers)'!$C$4*$B9</f>
        <v>0</v>
      </c>
      <c r="J9" s="1">
        <f>-(J3)*'Forecast (drivers)'!$C$4*$B9</f>
        <v>0</v>
      </c>
      <c r="K9" s="1">
        <f>-(K3)*'Forecast (drivers)'!$C$4*$B9</f>
        <v>0</v>
      </c>
      <c r="L9" s="1">
        <f>-(L3)*'Forecast (drivers)'!$C$4*$B9</f>
        <v>0</v>
      </c>
      <c r="M9" s="1">
        <f>-(M3)*'Forecast (drivers)'!$C$4*$B9</f>
        <v>0</v>
      </c>
      <c r="N9" s="1">
        <f>-(N3)*'Forecast (drivers)'!$C$4*$B9</f>
        <v>0</v>
      </c>
      <c r="O9" s="1">
        <f>SUM(C9:N9)</f>
        <v>0</v>
      </c>
    </row>
    <row r="10" spans="1:15" x14ac:dyDescent="0.25">
      <c r="A10" t="s">
        <v>91</v>
      </c>
      <c r="B10" s="10"/>
      <c r="C10" s="1">
        <f>C7+C8+C9</f>
        <v>-81332.13</v>
      </c>
      <c r="D10" s="1">
        <f>D7+D8+D9</f>
        <v>-80982.29</v>
      </c>
      <c r="E10" s="1">
        <f>E7+E8+E9</f>
        <v>-82190.56</v>
      </c>
      <c r="F10" s="1">
        <f>F7+F8+F9</f>
        <v>-81069.15</v>
      </c>
      <c r="G10" s="1">
        <f>G7+G8+G9</f>
        <v>-78900.61</v>
      </c>
      <c r="H10" s="1">
        <f>H7+H8+H9</f>
        <v>-81090</v>
      </c>
      <c r="I10" s="1">
        <f>I7+I8+I9</f>
        <v>-82779</v>
      </c>
      <c r="J10" s="1">
        <f>J7+J8+J9</f>
        <v>-83817.18</v>
      </c>
      <c r="K10" s="1">
        <f>K7+K8+K9</f>
        <v>-86868.75</v>
      </c>
      <c r="L10" s="1">
        <f>L7+L8+L9</f>
        <v>-87933.89</v>
      </c>
      <c r="M10" s="1">
        <f>M7+M8+M9</f>
        <v>-89012.76</v>
      </c>
      <c r="N10" s="1">
        <f>N7+N8+N9</f>
        <v>-90105.56</v>
      </c>
      <c r="O10" s="1">
        <f>SUM(C10:N10)</f>
        <v>-1006081.88</v>
      </c>
    </row>
    <row r="11" spans="1:15" x14ac:dyDescent="0.25">
      <c r="A11" t="s">
        <v>92</v>
      </c>
      <c r="B11" s="10"/>
      <c r="C11" s="1">
        <f>C6+C10</f>
        <v>474133.12</v>
      </c>
      <c r="D11" s="1">
        <f>D6+D10</f>
        <v>478125.96</v>
      </c>
      <c r="E11" s="1">
        <f>E6+E10</f>
        <v>482240.46</v>
      </c>
      <c r="F11" s="1">
        <f>F6+F10</f>
        <v>491941.5</v>
      </c>
      <c r="G11" s="1">
        <f>G6+G10</f>
        <v>505210.67</v>
      </c>
      <c r="H11" s="1">
        <f>H6+H10</f>
        <v>526145</v>
      </c>
      <c r="I11" s="1">
        <f>I6+I10</f>
        <v>545579</v>
      </c>
      <c r="J11" s="1">
        <f>J6+J10</f>
        <v>552527.96</v>
      </c>
      <c r="K11" s="1">
        <f>K6+K10</f>
        <v>565566.56</v>
      </c>
      <c r="L11" s="1">
        <f>L6+L10</f>
        <v>572695.96</v>
      </c>
      <c r="M11" s="1">
        <f>M6+M10</f>
        <v>579917.33</v>
      </c>
      <c r="N11" s="1">
        <f>N6+N10</f>
        <v>587231.85</v>
      </c>
      <c r="O11" s="1">
        <f>SUM(C11:N11)</f>
        <v>6361315.36</v>
      </c>
    </row>
    <row r="12" spans="1:15" x14ac:dyDescent="0.25">
      <c r="A12" t="s">
        <v>158</v>
      </c>
      <c r="B12" s="10">
        <v>-171132.39</v>
      </c>
      <c r="C12" s="1">
        <v>-167865.72</v>
      </c>
      <c r="D12" s="1">
        <v>-169619.05</v>
      </c>
      <c r="E12" s="1">
        <v>-169671.21</v>
      </c>
      <c r="F12" s="1">
        <v>-171917.81</v>
      </c>
      <c r="G12" s="1">
        <v>-171132.39</v>
      </c>
      <c r="H12" s="1">
        <v>-172844</v>
      </c>
      <c r="I12" s="1">
        <v>-174555</v>
      </c>
      <c r="J12" s="1">
        <f>I12</f>
        <v>-174555</v>
      </c>
      <c r="K12" s="1">
        <f>J12</f>
        <v>-174555</v>
      </c>
      <c r="L12" s="1">
        <f>K12</f>
        <v>-174555</v>
      </c>
      <c r="M12" s="1">
        <f>L12</f>
        <v>-174555</v>
      </c>
      <c r="N12" s="1">
        <f>M12</f>
        <v>-174555</v>
      </c>
      <c r="O12" s="1">
        <f>SUM(C12:N12)</f>
        <v>-2070380.18</v>
      </c>
    </row>
    <row r="13" spans="1:15" x14ac:dyDescent="0.25">
      <c r="A13" t="s">
        <v>159</v>
      </c>
      <c r="B13" s="10">
        <v>-359157.66</v>
      </c>
      <c r="C13" s="1">
        <v>-351900.74</v>
      </c>
      <c r="D13" s="1">
        <v>-354770.23</v>
      </c>
      <c r="E13" s="1">
        <v>-358792.66</v>
      </c>
      <c r="F13" s="1">
        <v>-357106.65</v>
      </c>
      <c r="G13" s="1">
        <v>-359157.66</v>
      </c>
      <c r="H13" s="1">
        <v>-359000</v>
      </c>
      <c r="I13" s="1">
        <v>-375000</v>
      </c>
      <c r="J13" s="1">
        <f>I13</f>
        <v>-375000</v>
      </c>
      <c r="K13" s="1">
        <f>J13</f>
        <v>-375000</v>
      </c>
      <c r="L13" s="1">
        <f>K13</f>
        <v>-375000</v>
      </c>
      <c r="M13" s="1">
        <f>L13</f>
        <v>-375000</v>
      </c>
      <c r="N13" s="1">
        <f>M13</f>
        <v>-375000</v>
      </c>
      <c r="O13" s="1">
        <f>SUM(C13:N13)</f>
        <v>-4390727.94</v>
      </c>
    </row>
    <row r="14" spans="1:15" x14ac:dyDescent="0.25">
      <c r="A14" t="s">
        <v>95</v>
      </c>
      <c r="B14" s="10"/>
      <c r="C14" s="1">
        <f>C12+C13</f>
        <v>-519766.46</v>
      </c>
      <c r="D14" s="1">
        <f>D12+D13</f>
        <v>-524389.28</v>
      </c>
      <c r="E14" s="1">
        <f>E12+E13</f>
        <v>-528463.87</v>
      </c>
      <c r="F14" s="1">
        <f>F12+F13</f>
        <v>-529024.46</v>
      </c>
      <c r="G14" s="1">
        <f>G12+G13</f>
        <v>-530290.05</v>
      </c>
      <c r="H14" s="1">
        <f>H12+H13</f>
        <v>-531844</v>
      </c>
      <c r="I14" s="1">
        <f>I12+I13</f>
        <v>-549555</v>
      </c>
      <c r="J14" s="1">
        <f>J12+J13</f>
        <v>-549555</v>
      </c>
      <c r="K14" s="1">
        <f>K12+K13</f>
        <v>-549555</v>
      </c>
      <c r="L14" s="1">
        <f>L12+L13</f>
        <v>-549555</v>
      </c>
      <c r="M14" s="1">
        <f>M12+M13</f>
        <v>-549555</v>
      </c>
      <c r="N14" s="1">
        <f>N12+N13</f>
        <v>-549555</v>
      </c>
      <c r="O14" s="1">
        <f>SUM(C14:N14)</f>
        <v>-6461108.12</v>
      </c>
    </row>
    <row r="15" spans="1:15" x14ac:dyDescent="0.25">
      <c r="A15" t="s">
        <v>160</v>
      </c>
      <c r="B15" s="10">
        <v>-58193.880000000005</v>
      </c>
      <c r="C15" s="1">
        <v>-57972.62</v>
      </c>
      <c r="D15" s="1">
        <v>-48482.39</v>
      </c>
      <c r="E15" s="1">
        <v>-55944.06</v>
      </c>
      <c r="F15" s="1">
        <v>-49491.8</v>
      </c>
      <c r="G15" s="1">
        <v>-69145.78</v>
      </c>
      <c r="H15" s="1">
        <v>-69837</v>
      </c>
      <c r="I15" s="1">
        <v>-70529</v>
      </c>
      <c r="J15" s="1">
        <f>I15</f>
        <v>-70529</v>
      </c>
      <c r="K15" s="1">
        <f>J15</f>
        <v>-70529</v>
      </c>
      <c r="L15" s="1">
        <f>K15</f>
        <v>-70529</v>
      </c>
      <c r="M15" s="1">
        <f>L15</f>
        <v>-70529</v>
      </c>
      <c r="N15" s="1">
        <f>M15</f>
        <v>-70529</v>
      </c>
      <c r="O15" s="1">
        <f>SUM(C15:N15)</f>
        <v>-774047.65</v>
      </c>
    </row>
    <row r="16" spans="1:15" x14ac:dyDescent="0.25">
      <c r="A16" t="s">
        <v>97</v>
      </c>
      <c r="B16" s="10">
        <v>-49633.43666666667</v>
      </c>
      <c r="C16" s="1">
        <v>-50336.95</v>
      </c>
      <c r="D16" s="1">
        <v>-49744.51</v>
      </c>
      <c r="E16" s="1">
        <v>-49180.26</v>
      </c>
      <c r="F16" s="1">
        <v>-49290.65</v>
      </c>
      <c r="G16" s="1">
        <v>-50429.4</v>
      </c>
      <c r="H16" s="1">
        <f>$B16*(1+'Forecast (drivers)'!$E$4)</f>
        <v>-49633.44</v>
      </c>
      <c r="I16" s="1">
        <f>$B16*(1+'Forecast (drivers)'!$E$4)</f>
        <v>-49633.44</v>
      </c>
      <c r="J16" s="1">
        <f>$B16*(1+'Forecast (drivers)'!$E$4)</f>
        <v>-49633.44</v>
      </c>
      <c r="K16" s="1">
        <f>$B16*(1+'Forecast (drivers)'!$E$4)</f>
        <v>-49633.44</v>
      </c>
      <c r="L16" s="1">
        <f>$B16*(1+'Forecast (drivers)'!$E$4)</f>
        <v>-49633.44</v>
      </c>
      <c r="M16" s="1">
        <f>$B16*(1+'Forecast (drivers)'!$E$4)</f>
        <v>-49633.44</v>
      </c>
      <c r="N16" s="1">
        <f>$B16*(1+'Forecast (drivers)'!$E$4)</f>
        <v>-49633.44</v>
      </c>
      <c r="O16" s="1">
        <f>SUM(C16:N16)</f>
        <v>-596415.85</v>
      </c>
    </row>
    <row r="17" spans="1:15" x14ac:dyDescent="0.25">
      <c r="A17" t="s">
        <v>98</v>
      </c>
      <c r="B17" s="10">
        <v>-44000</v>
      </c>
      <c r="C17" s="1">
        <v>-50000</v>
      </c>
      <c r="D17" s="1">
        <v>-8000</v>
      </c>
      <c r="E17" s="1">
        <v>-38000</v>
      </c>
      <c r="F17" s="1">
        <v>-29000</v>
      </c>
      <c r="G17" s="1">
        <v>-65000</v>
      </c>
      <c r="H17" s="1">
        <f>$B17*(1+'Forecast (drivers)'!$E$4)</f>
        <v>-44000</v>
      </c>
      <c r="I17" s="1">
        <f>$B17*(1+'Forecast (drivers)'!$E$4)</f>
        <v>-44000</v>
      </c>
      <c r="J17" s="1">
        <f>$B17*(1+'Forecast (drivers)'!$E$4)</f>
        <v>-44000</v>
      </c>
      <c r="K17" s="1">
        <f>$B17*(1+'Forecast (drivers)'!$E$4)</f>
        <v>-44000</v>
      </c>
      <c r="L17" s="1">
        <f>$B17*(1+'Forecast (drivers)'!$E$4)</f>
        <v>-44000</v>
      </c>
      <c r="M17" s="1">
        <f>$B17*(1+'Forecast (drivers)'!$E$4)</f>
        <v>-44000</v>
      </c>
      <c r="N17" s="1">
        <f>$B17*(1+'Forecast (drivers)'!$E$4)</f>
        <v>-44000</v>
      </c>
      <c r="O17" s="1">
        <f>SUM(C17:N17)</f>
        <v>-498000</v>
      </c>
    </row>
    <row r="18" spans="1:15" x14ac:dyDescent="0.25">
      <c r="A18" t="s">
        <v>99</v>
      </c>
      <c r="B18" s="10"/>
      <c r="C18" s="1">
        <f>C15+C16+C17</f>
        <v>-158309.57</v>
      </c>
      <c r="D18" s="1">
        <f>D15+D16+D17</f>
        <v>-106226.9</v>
      </c>
      <c r="E18" s="1">
        <f>E15+E16+E17</f>
        <v>-143124.32</v>
      </c>
      <c r="F18" s="1">
        <f>F15+F16+F17</f>
        <v>-127782.45</v>
      </c>
      <c r="G18" s="1">
        <f>G15+G16+G17</f>
        <v>-184575.18</v>
      </c>
      <c r="H18" s="1">
        <f>H15+H16+H17</f>
        <v>-163470.44</v>
      </c>
      <c r="I18" s="1">
        <f>I15+I16+I17</f>
        <v>-164162.44</v>
      </c>
      <c r="J18" s="1">
        <f>J15+J16+J17</f>
        <v>-164162.44</v>
      </c>
      <c r="K18" s="1">
        <f>K15+K16+K17</f>
        <v>-164162.44</v>
      </c>
      <c r="L18" s="1">
        <f>L15+L16+L17</f>
        <v>-164162.44</v>
      </c>
      <c r="M18" s="1">
        <f>M15+M16+M17</f>
        <v>-164162.44</v>
      </c>
      <c r="N18" s="1">
        <f>N15+N16+N17</f>
        <v>-164162.44</v>
      </c>
      <c r="O18" s="1">
        <f>SUM(C18:N18)</f>
        <v>-1868463.5</v>
      </c>
    </row>
    <row r="19" spans="1:15" x14ac:dyDescent="0.25">
      <c r="A19" t="s">
        <v>100</v>
      </c>
      <c r="B19" s="10"/>
      <c r="C19" s="1">
        <f>C11+C14+C18</f>
        <v>-203942.91</v>
      </c>
      <c r="D19" s="1">
        <f>D11+D14+D18</f>
        <v>-152490.22</v>
      </c>
      <c r="E19" s="1">
        <f>E11+E14+E18</f>
        <v>-189347.73</v>
      </c>
      <c r="F19" s="1">
        <f>F11+F14+F18</f>
        <v>-164865.41</v>
      </c>
      <c r="G19" s="1">
        <f>G11+G14+G18</f>
        <v>-209654.56</v>
      </c>
      <c r="H19" s="1">
        <f>H11+H14+H18</f>
        <v>-169169.44</v>
      </c>
      <c r="I19" s="1">
        <f>I11+I14+I18</f>
        <v>-168138.44</v>
      </c>
      <c r="J19" s="1">
        <f>J11+J14+J18</f>
        <v>-161189.48</v>
      </c>
      <c r="K19" s="1">
        <f>K11+K14+K18</f>
        <v>-148150.88</v>
      </c>
      <c r="L19" s="1">
        <f>L11+L14+L18</f>
        <v>-141021.48</v>
      </c>
      <c r="M19" s="1">
        <f>M11+M14+M18</f>
        <v>-133800.11</v>
      </c>
      <c r="N19" s="1">
        <f>N11+N14+N18</f>
        <v>-126485.59</v>
      </c>
      <c r="O19" s="1">
        <f>SUM(C19:N19)</f>
        <v>-1968256.26</v>
      </c>
    </row>
    <row r="20" spans="1:15" x14ac:dyDescent="0.25">
      <c r="A20" t="s">
        <v>161</v>
      </c>
      <c r="B20" s="10">
        <v>-1539.7133333333334</v>
      </c>
      <c r="C20" s="1">
        <v>-1254.61</v>
      </c>
      <c r="D20" s="1">
        <v>-48000</v>
      </c>
      <c r="E20" s="1">
        <v>-1334.9</v>
      </c>
      <c r="F20" s="1">
        <v>-1441.08</v>
      </c>
      <c r="G20" s="1">
        <v>-1843.16</v>
      </c>
      <c r="H20" s="1">
        <v>-1862</v>
      </c>
      <c r="I20" s="1">
        <v>-1880</v>
      </c>
      <c r="J20" s="1">
        <f>I20</f>
        <v>-1880</v>
      </c>
      <c r="K20" s="1">
        <f>J20</f>
        <v>-1880</v>
      </c>
      <c r="L20" s="1">
        <f>K20</f>
        <v>-1880</v>
      </c>
      <c r="M20" s="1">
        <f>L20</f>
        <v>-1880</v>
      </c>
      <c r="N20" s="1">
        <f>M20</f>
        <v>-1880</v>
      </c>
      <c r="O20" s="1">
        <f>SUM(C20:N20)</f>
        <v>-67015.75</v>
      </c>
    </row>
    <row r="21" spans="1:15" x14ac:dyDescent="0.25">
      <c r="A21" t="s">
        <v>162</v>
      </c>
      <c r="B21" s="10">
        <v>-9000</v>
      </c>
      <c r="C21" s="1">
        <v>-9000</v>
      </c>
      <c r="D21" s="1">
        <v>-9000</v>
      </c>
      <c r="E21" s="1">
        <v>-9000</v>
      </c>
      <c r="F21" s="1">
        <v>-9000</v>
      </c>
      <c r="G21" s="1">
        <v>-9000</v>
      </c>
      <c r="H21" s="1">
        <v>-9090</v>
      </c>
      <c r="I21" s="1">
        <v>-9180</v>
      </c>
      <c r="J21" s="1">
        <f>I21</f>
        <v>-9180</v>
      </c>
      <c r="K21" s="1">
        <f>J21</f>
        <v>-9180</v>
      </c>
      <c r="L21" s="1">
        <f>K21</f>
        <v>-9180</v>
      </c>
      <c r="M21" s="1">
        <f>L21</f>
        <v>-9180</v>
      </c>
      <c r="N21" s="1">
        <f>M21</f>
        <v>-9180</v>
      </c>
      <c r="O21" s="1">
        <f>SUM(C21:N21)</f>
        <v>-109170</v>
      </c>
    </row>
    <row r="22" spans="1:15" x14ac:dyDescent="0.25">
      <c r="A22" t="s">
        <v>163</v>
      </c>
      <c r="B22" s="10"/>
      <c r="C22" s="1">
        <f>C20+C21</f>
        <v>-10254.61</v>
      </c>
      <c r="D22" s="1">
        <f>D20+D21</f>
        <v>-57000</v>
      </c>
      <c r="E22" s="1">
        <f>E20+E21</f>
        <v>-10334.9</v>
      </c>
      <c r="F22" s="1">
        <f>F20+F21</f>
        <v>-10441.08</v>
      </c>
      <c r="G22" s="1">
        <f>G20+G21</f>
        <v>-10843.16</v>
      </c>
      <c r="H22" s="1">
        <f>H20+H21</f>
        <v>-10952</v>
      </c>
      <c r="I22" s="1">
        <f>I20+I21</f>
        <v>-11060</v>
      </c>
      <c r="J22" s="1">
        <f>J20+J21</f>
        <v>-11060</v>
      </c>
      <c r="K22" s="1">
        <f>K20+K21</f>
        <v>-11060</v>
      </c>
      <c r="L22" s="1">
        <f>L20+L21</f>
        <v>-11060</v>
      </c>
      <c r="M22" s="1">
        <f>M20+M21</f>
        <v>-11060</v>
      </c>
      <c r="N22" s="1">
        <f>N20+N21</f>
        <v>-11060</v>
      </c>
      <c r="O22" s="1">
        <f>SUM(C22:N22)</f>
        <v>-176185.75</v>
      </c>
    </row>
    <row r="23" spans="1:15" x14ac:dyDescent="0.25">
      <c r="A23" t="s">
        <v>104</v>
      </c>
      <c r="B23" s="10"/>
      <c r="C23" s="1">
        <f>C19+C22</f>
        <v>-214197.52</v>
      </c>
      <c r="D23" s="1">
        <f>D19+D22</f>
        <v>-209490.22</v>
      </c>
      <c r="E23" s="1">
        <f>E19+E22</f>
        <v>-199682.63</v>
      </c>
      <c r="F23" s="1">
        <f>F19+F22</f>
        <v>-175306.49</v>
      </c>
      <c r="G23" s="1">
        <f>G19+G22</f>
        <v>-220497.72</v>
      </c>
      <c r="H23" s="1">
        <f>H19+H22</f>
        <v>-180121.44</v>
      </c>
      <c r="I23" s="1">
        <f>I19+I22</f>
        <v>-179198.44</v>
      </c>
      <c r="J23" s="1">
        <f>J19+J22</f>
        <v>-172249.48</v>
      </c>
      <c r="K23" s="1">
        <f>K19+K22</f>
        <v>-159210.88</v>
      </c>
      <c r="L23" s="1">
        <f>L19+L22</f>
        <v>-152081.48</v>
      </c>
      <c r="M23" s="1">
        <f>M19+M22</f>
        <v>-144860.11</v>
      </c>
      <c r="N23" s="1">
        <f>N19+N22</f>
        <v>-137545.59</v>
      </c>
      <c r="O23" s="1">
        <f>SUM(C23:N23)</f>
        <v>-2144442.01</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4" width="14" style="1" customWidth="1"/>
  </cols>
  <sheetData>
    <row r="1" spans="1:4" s="2" customFormat="1" x14ac:dyDescent="0.25">
      <c r="A1" s="2" t="s">
        <v>72</v>
      </c>
      <c r="B1" s="3" t="s">
        <v>169</v>
      </c>
      <c r="C1" s="3" t="s">
        <v>6</v>
      </c>
      <c r="D1" s="3" t="s">
        <v>109</v>
      </c>
    </row>
    <row r="2" spans="1:4" s="4" customFormat="1" x14ac:dyDescent="0.25">
      <c r="A2" s="4" t="s">
        <v>170</v>
      </c>
      <c r="B2" s="5"/>
      <c r="C2" s="5"/>
      <c r="D2" s="5"/>
    </row>
    <row r="3" spans="1:4" x14ac:dyDescent="0.25">
      <c r="A3" t="s">
        <v>86</v>
      </c>
      <c r="B3" s="1">
        <v>9315348.44</v>
      </c>
      <c r="C3" s="1">
        <v>9316899.86</v>
      </c>
      <c r="D3" s="1">
        <f>B3-C3</f>
      </c>
    </row>
    <row r="4" spans="1:4" x14ac:dyDescent="0.25">
      <c r="A4" t="s">
        <v>87</v>
      </c>
      <c r="B4" s="1">
        <v>120000</v>
      </c>
      <c r="C4" s="1">
        <v>350000</v>
      </c>
      <c r="D4" s="1">
        <f>B4-C4</f>
      </c>
    </row>
    <row r="5" spans="1:4" s="4" customFormat="1" x14ac:dyDescent="0.25">
      <c r="A5" s="4" t="s">
        <v>88</v>
      </c>
      <c r="B5" s="5">
        <f>B3+B4</f>
      </c>
      <c r="C5" s="5">
        <f>C3+C4</f>
      </c>
      <c r="D5" s="5">
        <f>B5-C5</f>
      </c>
    </row>
    <row r="6" spans="1:4" x14ac:dyDescent="0.25">
      <c r="A6" t="s">
        <v>89</v>
      </c>
      <c r="B6" s="1">
        <v>-1244685.61</v>
      </c>
      <c r="C6" s="1">
        <v>-1154564.1</v>
      </c>
      <c r="D6" s="1">
        <f>B6-C6</f>
      </c>
    </row>
    <row r="7" spans="1:4" x14ac:dyDescent="0.25">
      <c r="A7" t="s">
        <v>90</v>
      </c>
      <c r="B7" s="1">
        <v>-15510.68</v>
      </c>
      <c r="C7" s="1">
        <v>0</v>
      </c>
      <c r="D7" s="1">
        <f>B7-C7</f>
      </c>
    </row>
    <row r="8" spans="1:4" s="4" customFormat="1" x14ac:dyDescent="0.25">
      <c r="A8" s="4" t="s">
        <v>91</v>
      </c>
      <c r="B8" s="5">
        <f>B6+B7</f>
      </c>
      <c r="C8" s="5">
        <f>C6+C7</f>
      </c>
      <c r="D8" s="5">
        <f>B8-C8</f>
      </c>
    </row>
    <row r="9" spans="1:4" s="4" customFormat="1" x14ac:dyDescent="0.25">
      <c r="A9" s="4" t="s">
        <v>92</v>
      </c>
      <c r="B9" s="5">
        <f>B5+B8</f>
      </c>
      <c r="C9" s="5">
        <f>C5+C8</f>
      </c>
      <c r="D9" s="5">
        <f>B9-C9</f>
      </c>
    </row>
    <row r="10" spans="1:4" x14ac:dyDescent="0.25">
      <c r="A10" t="s">
        <v>93</v>
      </c>
      <c r="B10" s="1">
        <v>-2684173.91</v>
      </c>
      <c r="C10" s="1">
        <v>-2867624.83</v>
      </c>
      <c r="D10" s="1">
        <f>B10-C10</f>
      </c>
    </row>
    <row r="11" spans="1:4" x14ac:dyDescent="0.25">
      <c r="A11" t="s">
        <v>94</v>
      </c>
      <c r="B11" s="1">
        <v>-4390727.94</v>
      </c>
      <c r="C11" s="1">
        <v>-4515565.8</v>
      </c>
      <c r="D11" s="1">
        <f>B11-C11</f>
      </c>
    </row>
    <row r="12" spans="1:4" s="4" customFormat="1" x14ac:dyDescent="0.25">
      <c r="A12" s="4" t="s">
        <v>95</v>
      </c>
      <c r="B12" s="5">
        <f>B10+B11</f>
      </c>
      <c r="C12" s="5">
        <f>C10+C11</f>
      </c>
      <c r="D12" s="5">
        <f>B12-C12</f>
      </c>
    </row>
    <row r="13" spans="1:4" x14ac:dyDescent="0.25">
      <c r="A13" t="s">
        <v>96</v>
      </c>
      <c r="B13" s="1">
        <v>-870389.18</v>
      </c>
      <c r="C13" s="1">
        <v>-818280</v>
      </c>
      <c r="D13" s="1">
        <f>B13-C13</f>
      </c>
    </row>
    <row r="14" spans="1:4" x14ac:dyDescent="0.25">
      <c r="A14" t="s">
        <v>97</v>
      </c>
      <c r="B14" s="1">
        <v>-596415.85</v>
      </c>
      <c r="C14" s="1">
        <v>-580323.5</v>
      </c>
      <c r="D14" s="1">
        <f>B14-C14</f>
      </c>
    </row>
    <row r="15" spans="1:4" x14ac:dyDescent="0.25">
      <c r="A15" t="s">
        <v>98</v>
      </c>
      <c r="B15" s="1">
        <v>-765170.5</v>
      </c>
      <c r="C15" s="1">
        <v>-510004.6</v>
      </c>
      <c r="D15" s="1">
        <f>B15-C15</f>
      </c>
    </row>
    <row r="16" spans="1:4" s="4" customFormat="1" x14ac:dyDescent="0.25">
      <c r="A16" s="4" t="s">
        <v>99</v>
      </c>
      <c r="B16" s="5">
        <f>B13+B14+B15</f>
      </c>
      <c r="C16" s="5">
        <f>C13+C14+C15</f>
      </c>
      <c r="D16" s="5">
        <f>B16-C16</f>
      </c>
    </row>
    <row r="17" spans="1:4" s="4" customFormat="1" x14ac:dyDescent="0.25">
      <c r="A17" s="4" t="s">
        <v>100</v>
      </c>
      <c r="B17" s="5">
        <f>B9+B12+B16</f>
      </c>
      <c r="C17" s="5">
        <f>C9+C12+C16</f>
      </c>
      <c r="D17" s="5">
        <f>B17-C17</f>
      </c>
    </row>
    <row r="18" spans="1:4" x14ac:dyDescent="0.25">
      <c r="A18" t="s">
        <v>101</v>
      </c>
      <c r="B18" s="1">
        <v>-67015.75</v>
      </c>
      <c r="C18" s="1">
        <v>0</v>
      </c>
      <c r="D18" s="1">
        <f>B18-C18</f>
      </c>
    </row>
    <row r="19" spans="1:4" x14ac:dyDescent="0.25">
      <c r="A19" t="s">
        <v>102</v>
      </c>
      <c r="B19" s="1">
        <v>-109170</v>
      </c>
      <c r="C19" s="1">
        <v>-108000</v>
      </c>
      <c r="D19" s="1">
        <f>B19-C19</f>
      </c>
    </row>
    <row r="20" spans="1:4" s="4" customFormat="1" x14ac:dyDescent="0.25">
      <c r="A20" s="4" t="s">
        <v>163</v>
      </c>
      <c r="B20" s="5">
        <f>B18+B19</f>
      </c>
      <c r="C20" s="5">
        <f>C18+C19</f>
      </c>
      <c r="D20" s="5">
        <f>B20-C20</f>
      </c>
    </row>
    <row r="21" spans="1:4" s="4" customFormat="1" x14ac:dyDescent="0.25">
      <c r="A21" s="4" t="s">
        <v>104</v>
      </c>
      <c r="B21" s="5">
        <f>B17+B20</f>
      </c>
      <c r="C21" s="5">
        <f>C17+C20</f>
      </c>
      <c r="D21" s="5">
        <f>B21-C21</f>
      </c>
    </row>
    <row r="22" spans="1:4" s="6" customFormat="1" x14ac:dyDescent="0.25">
      <c r="A22" s="6" t="s">
        <v>105</v>
      </c>
      <c r="B22" s="7">
        <v>92800</v>
      </c>
      <c r="C22" s="7">
        <v>492000</v>
      </c>
      <c r="D22" s="7">
        <f>B22-C22</f>
      </c>
    </row>
    <row r="23" spans="1:4" s="6" customFormat="1" x14ac:dyDescent="0.25">
      <c r="A23" s="6" t="s">
        <v>106</v>
      </c>
      <c r="B23" s="7">
        <v>-23200</v>
      </c>
      <c r="C23" s="7">
        <v>-58154.58</v>
      </c>
      <c r="D23" s="7">
        <f>B23-C23</f>
      </c>
    </row>
    <row r="25" spans="1:4" s="4" customFormat="1" x14ac:dyDescent="0.25">
      <c r="A25" s="4" t="s">
        <v>171</v>
      </c>
      <c r="B25" s="5"/>
      <c r="C25" s="5"/>
      <c r="D25" s="5"/>
    </row>
    <row r="26" spans="1:4" x14ac:dyDescent="0.25">
      <c r="A26" t="s">
        <v>86</v>
      </c>
      <c r="B26" s="1">
        <v>2040751.19</v>
      </c>
      <c r="C26" s="1">
        <v>1955149.81</v>
      </c>
      <c r="D26" s="1">
        <f>B26-C26</f>
      </c>
    </row>
    <row r="27" spans="1:4" x14ac:dyDescent="0.25">
      <c r="A27" t="s">
        <v>87</v>
      </c>
      <c r="B27" s="1">
        <v>0</v>
      </c>
      <c r="C27" s="1">
        <v>0</v>
      </c>
      <c r="D27" s="1">
        <f>B27-C27</f>
      </c>
    </row>
    <row r="28" spans="1:4" s="4" customFormat="1" x14ac:dyDescent="0.25">
      <c r="A28" s="4" t="s">
        <v>88</v>
      </c>
      <c r="B28" s="5">
        <f>B26+B27</f>
      </c>
      <c r="C28" s="5">
        <f>C26+C27</f>
      </c>
      <c r="D28" s="5">
        <f>B28-C28</f>
      </c>
    </row>
    <row r="29" spans="1:4" x14ac:dyDescent="0.25">
      <c r="A29" t="s">
        <v>89</v>
      </c>
      <c r="B29" s="1">
        <v>-261803.73</v>
      </c>
      <c r="C29" s="1">
        <v>-231772.75</v>
      </c>
      <c r="D29" s="1">
        <f>B29-C29</f>
      </c>
    </row>
    <row r="30" spans="1:4" x14ac:dyDescent="0.25">
      <c r="A30" t="s">
        <v>90</v>
      </c>
      <c r="B30" s="1">
        <v>0</v>
      </c>
      <c r="C30" s="1">
        <v>0</v>
      </c>
      <c r="D30" s="1">
        <f>B30-C30</f>
      </c>
    </row>
    <row r="31" spans="1:4" s="4" customFormat="1" x14ac:dyDescent="0.25">
      <c r="A31" s="4" t="s">
        <v>91</v>
      </c>
      <c r="B31" s="5">
        <f>B29+B30</f>
      </c>
      <c r="C31" s="5">
        <f>C29+C30</f>
      </c>
      <c r="D31" s="5">
        <f>B31-C31</f>
      </c>
    </row>
    <row r="32" spans="1:4" s="4" customFormat="1" x14ac:dyDescent="0.25">
      <c r="A32" s="4" t="s">
        <v>92</v>
      </c>
      <c r="B32" s="5">
        <f>B28+B31</f>
      </c>
      <c r="C32" s="5">
        <f>C28+C31</f>
      </c>
      <c r="D32" s="5">
        <f>B32-C32</f>
      </c>
    </row>
    <row r="33" spans="1:4" x14ac:dyDescent="0.25">
      <c r="A33" t="s">
        <v>93</v>
      </c>
      <c r="B33" s="1">
        <v>-613793.73</v>
      </c>
      <c r="C33" s="1">
        <v>-695950.16</v>
      </c>
      <c r="D33" s="1">
        <f>B33-C33</f>
      </c>
    </row>
    <row r="34" spans="1:4" x14ac:dyDescent="0.25">
      <c r="A34" t="s">
        <v>94</v>
      </c>
      <c r="B34" s="1">
        <v>0</v>
      </c>
      <c r="C34" s="1">
        <v>0</v>
      </c>
      <c r="D34" s="1">
        <f>B34-C34</f>
      </c>
    </row>
    <row r="35" spans="1:4" s="4" customFormat="1" x14ac:dyDescent="0.25">
      <c r="A35" s="4" t="s">
        <v>95</v>
      </c>
      <c r="B35" s="5">
        <f>B33+B34</f>
      </c>
      <c r="C35" s="5">
        <f>C33+C34</f>
      </c>
      <c r="D35" s="5">
        <f>B35-C35</f>
      </c>
    </row>
    <row r="36" spans="1:4" x14ac:dyDescent="0.25">
      <c r="A36" t="s">
        <v>96</v>
      </c>
      <c r="B36" s="1">
        <v>-96341.53</v>
      </c>
      <c r="C36" s="1">
        <v>-116280</v>
      </c>
      <c r="D36" s="1">
        <f>B36-C36</f>
      </c>
    </row>
    <row r="37" spans="1:4" x14ac:dyDescent="0.25">
      <c r="A37" t="s">
        <v>97</v>
      </c>
      <c r="B37" s="1">
        <v>0</v>
      </c>
      <c r="C37" s="1">
        <v>0</v>
      </c>
      <c r="D37" s="1">
        <f>B37-C37</f>
      </c>
    </row>
    <row r="38" spans="1:4" x14ac:dyDescent="0.25">
      <c r="A38" t="s">
        <v>98</v>
      </c>
      <c r="B38" s="1">
        <v>0</v>
      </c>
      <c r="C38" s="1">
        <v>0</v>
      </c>
      <c r="D38" s="1">
        <f>B38-C38</f>
      </c>
    </row>
    <row r="39" spans="1:4" s="4" customFormat="1" x14ac:dyDescent="0.25">
      <c r="A39" s="4" t="s">
        <v>99</v>
      </c>
      <c r="B39" s="5">
        <f>B36+B37+B38</f>
      </c>
      <c r="C39" s="5">
        <f>C36+C37+C38</f>
      </c>
      <c r="D39" s="5">
        <f>B39-C39</f>
      </c>
    </row>
    <row r="40" spans="1:4" s="4" customFormat="1" x14ac:dyDescent="0.25">
      <c r="A40" s="4" t="s">
        <v>100</v>
      </c>
      <c r="B40" s="5">
        <f>B32+B35+B39</f>
      </c>
      <c r="C40" s="5">
        <f>C32+C35+C39</f>
      </c>
      <c r="D40" s="5">
        <f>B40-C40</f>
      </c>
    </row>
    <row r="41" spans="1:4" x14ac:dyDescent="0.25">
      <c r="A41" t="s">
        <v>101</v>
      </c>
      <c r="B41" s="1">
        <v>0</v>
      </c>
      <c r="C41" s="1">
        <v>0</v>
      </c>
      <c r="D41" s="1">
        <f>B41-C41</f>
      </c>
    </row>
    <row r="42" spans="1:4" x14ac:dyDescent="0.25">
      <c r="A42" t="s">
        <v>102</v>
      </c>
      <c r="B42" s="1">
        <v>0</v>
      </c>
      <c r="C42" s="1">
        <v>0</v>
      </c>
      <c r="D42" s="1">
        <f>B42-C42</f>
      </c>
    </row>
    <row r="43" spans="1:4" s="4" customFormat="1" x14ac:dyDescent="0.25">
      <c r="A43" s="4" t="s">
        <v>163</v>
      </c>
      <c r="B43" s="5">
        <f>B41+B42</f>
      </c>
      <c r="C43" s="5">
        <f>C41+C42</f>
      </c>
      <c r="D43" s="5">
        <f>B43-C43</f>
      </c>
    </row>
    <row r="44" spans="1:4" s="4" customFormat="1" x14ac:dyDescent="0.25">
      <c r="A44" s="4" t="s">
        <v>104</v>
      </c>
      <c r="B44" s="5">
        <f>B40+B43</f>
      </c>
      <c r="C44" s="5">
        <f>C40+C43</f>
      </c>
      <c r="D44" s="5">
        <f>B44-C44</f>
      </c>
    </row>
    <row r="45" spans="1:4" s="6" customFormat="1" x14ac:dyDescent="0.25">
      <c r="A45" s="6" t="s">
        <v>105</v>
      </c>
      <c r="B45" s="7">
        <v>0</v>
      </c>
      <c r="C45" s="7">
        <v>0</v>
      </c>
      <c r="D45" s="7">
        <f>B45-C45</f>
      </c>
    </row>
    <row r="46" spans="1:4" s="6" customFormat="1" x14ac:dyDescent="0.25">
      <c r="A46" s="6" t="s">
        <v>106</v>
      </c>
      <c r="B46" s="7">
        <v>0</v>
      </c>
      <c r="C46" s="7">
        <v>0</v>
      </c>
      <c r="D46" s="7">
        <f>B46-C46</f>
      </c>
    </row>
    <row r="48" spans="1:4" s="4" customFormat="1" x14ac:dyDescent="0.25">
      <c r="A48" s="4" t="s">
        <v>172</v>
      </c>
      <c r="B48" s="5"/>
      <c r="C48" s="5"/>
      <c r="D48" s="5"/>
    </row>
    <row r="49" spans="1:4" x14ac:dyDescent="0.25">
      <c r="A49" t="s">
        <v>86</v>
      </c>
      <c r="B49" s="1">
        <v>0</v>
      </c>
      <c r="C49" s="1">
        <v>0</v>
      </c>
      <c r="D49" s="1">
        <f>B49-C49</f>
      </c>
    </row>
    <row r="50" spans="1:4" x14ac:dyDescent="0.25">
      <c r="A50" t="s">
        <v>87</v>
      </c>
      <c r="B50" s="1">
        <v>0</v>
      </c>
      <c r="C50" s="1">
        <v>0</v>
      </c>
      <c r="D50" s="1">
        <f>B50-C50</f>
      </c>
    </row>
    <row r="51" spans="1:4" s="4" customFormat="1" x14ac:dyDescent="0.25">
      <c r="A51" s="4" t="s">
        <v>88</v>
      </c>
      <c r="B51" s="5">
        <f>B49+B50</f>
      </c>
      <c r="C51" s="5">
        <f>C49+C50</f>
      </c>
      <c r="D51" s="5">
        <f>B51-C51</f>
      </c>
    </row>
    <row r="52" spans="1:4" x14ac:dyDescent="0.25">
      <c r="A52" t="s">
        <v>89</v>
      </c>
      <c r="B52" s="1">
        <v>0</v>
      </c>
      <c r="C52" s="1">
        <v>0</v>
      </c>
      <c r="D52" s="1">
        <f>B52-C52</f>
      </c>
    </row>
    <row r="53" spans="1:4" x14ac:dyDescent="0.25">
      <c r="A53" t="s">
        <v>90</v>
      </c>
      <c r="B53" s="1">
        <v>0</v>
      </c>
      <c r="C53" s="1">
        <v>0</v>
      </c>
      <c r="D53" s="1">
        <f>B53-C53</f>
      </c>
    </row>
    <row r="54" spans="1:4" s="4" customFormat="1" x14ac:dyDescent="0.25">
      <c r="A54" s="4" t="s">
        <v>91</v>
      </c>
      <c r="B54" s="5">
        <f>B52+B53</f>
      </c>
      <c r="C54" s="5">
        <f>C52+C53</f>
      </c>
      <c r="D54" s="5">
        <f>B54-C54</f>
      </c>
    </row>
    <row r="55" spans="1:4" s="4" customFormat="1" x14ac:dyDescent="0.25">
      <c r="A55" s="4" t="s">
        <v>92</v>
      </c>
      <c r="B55" s="5">
        <f>B51+B54</f>
      </c>
      <c r="C55" s="5">
        <f>C51+C54</f>
      </c>
      <c r="D55" s="5">
        <f>B55-C55</f>
      </c>
    </row>
    <row r="56" spans="1:4" x14ac:dyDescent="0.25">
      <c r="A56" t="s">
        <v>93</v>
      </c>
      <c r="B56" s="1">
        <v>0</v>
      </c>
      <c r="C56" s="1">
        <v>0</v>
      </c>
      <c r="D56" s="1">
        <f>B56-C56</f>
      </c>
    </row>
    <row r="57" spans="1:4" x14ac:dyDescent="0.25">
      <c r="A57" t="s">
        <v>94</v>
      </c>
      <c r="B57" s="1">
        <v>0</v>
      </c>
      <c r="C57" s="1">
        <v>0</v>
      </c>
      <c r="D57" s="1">
        <f>B57-C57</f>
      </c>
    </row>
    <row r="58" spans="1:4" s="4" customFormat="1" x14ac:dyDescent="0.25">
      <c r="A58" s="4" t="s">
        <v>95</v>
      </c>
      <c r="B58" s="5">
        <f>B56+B57</f>
      </c>
      <c r="C58" s="5">
        <f>C56+C57</f>
      </c>
      <c r="D58" s="5">
        <f>B58-C58</f>
      </c>
    </row>
    <row r="59" spans="1:4" x14ac:dyDescent="0.25">
      <c r="A59" t="s">
        <v>96</v>
      </c>
      <c r="B59" s="1">
        <v>0</v>
      </c>
      <c r="C59" s="1">
        <v>0</v>
      </c>
      <c r="D59" s="1">
        <f>B59-C59</f>
      </c>
    </row>
    <row r="60" spans="1:4" x14ac:dyDescent="0.25">
      <c r="A60" t="s">
        <v>97</v>
      </c>
      <c r="B60" s="1">
        <v>0</v>
      </c>
      <c r="C60" s="1">
        <v>0</v>
      </c>
      <c r="D60" s="1">
        <f>B60-C60</f>
      </c>
    </row>
    <row r="61" spans="1:4" x14ac:dyDescent="0.25">
      <c r="A61" t="s">
        <v>98</v>
      </c>
      <c r="B61" s="1">
        <v>-72237.67</v>
      </c>
      <c r="C61" s="1">
        <v>-83600</v>
      </c>
      <c r="D61" s="1">
        <f>B61-C61</f>
      </c>
    </row>
    <row r="62" spans="1:4" s="4" customFormat="1" x14ac:dyDescent="0.25">
      <c r="A62" s="4" t="s">
        <v>99</v>
      </c>
      <c r="B62" s="5">
        <f>B59+B60+B61</f>
      </c>
      <c r="C62" s="5">
        <f>C59+C60+C61</f>
      </c>
      <c r="D62" s="5">
        <f>B62-C62</f>
      </c>
    </row>
    <row r="63" spans="1:4" s="4" customFormat="1" x14ac:dyDescent="0.25">
      <c r="A63" s="4" t="s">
        <v>100</v>
      </c>
      <c r="B63" s="5">
        <f>B55+B58+B62</f>
      </c>
      <c r="C63" s="5">
        <f>C55+C58+C62</f>
      </c>
      <c r="D63" s="5">
        <f>B63-C63</f>
      </c>
    </row>
    <row r="64" spans="1:4" x14ac:dyDescent="0.25">
      <c r="A64" t="s">
        <v>101</v>
      </c>
      <c r="B64" s="1">
        <v>0</v>
      </c>
      <c r="C64" s="1">
        <v>0</v>
      </c>
      <c r="D64" s="1">
        <f>B64-C64</f>
      </c>
    </row>
    <row r="65" spans="1:4" x14ac:dyDescent="0.25">
      <c r="A65" t="s">
        <v>102</v>
      </c>
      <c r="B65" s="1">
        <v>0</v>
      </c>
      <c r="C65" s="1">
        <v>0</v>
      </c>
      <c r="D65" s="1">
        <f>B65-C65</f>
      </c>
    </row>
    <row r="66" spans="1:4" s="4" customFormat="1" x14ac:dyDescent="0.25">
      <c r="A66" s="4" t="s">
        <v>163</v>
      </c>
      <c r="B66" s="5">
        <f>B64+B65</f>
      </c>
      <c r="C66" s="5">
        <f>C64+C65</f>
      </c>
      <c r="D66" s="5">
        <f>B66-C66</f>
      </c>
    </row>
    <row r="67" spans="1:4" s="4" customFormat="1" x14ac:dyDescent="0.25">
      <c r="A67" s="4" t="s">
        <v>104</v>
      </c>
      <c r="B67" s="5">
        <f>B63+B66</f>
      </c>
      <c r="C67" s="5">
        <f>C63+C66</f>
      </c>
      <c r="D67" s="5">
        <f>B67-C67</f>
      </c>
    </row>
    <row r="68" spans="1:4" s="6" customFormat="1" x14ac:dyDescent="0.25">
      <c r="A68" s="6" t="s">
        <v>105</v>
      </c>
      <c r="B68" s="7">
        <v>0</v>
      </c>
      <c r="C68" s="7">
        <v>0</v>
      </c>
      <c r="D68" s="7">
        <f>B68-C68</f>
      </c>
    </row>
    <row r="69" spans="1:4" s="6" customFormat="1" x14ac:dyDescent="0.25">
      <c r="A69" s="6" t="s">
        <v>106</v>
      </c>
      <c r="B69" s="7">
        <v>0</v>
      </c>
      <c r="C69" s="7">
        <v>0</v>
      </c>
      <c r="D69" s="7">
        <f>B69-C69</f>
      </c>
    </row>
    <row r="71" spans="1:4" s="4" customFormat="1" x14ac:dyDescent="0.25">
      <c r="A71" s="4" t="s">
        <v>173</v>
      </c>
      <c r="B71" s="5"/>
      <c r="C71" s="5"/>
      <c r="D71" s="5"/>
    </row>
    <row r="72" spans="1:4" x14ac:dyDescent="0.25">
      <c r="A72" t="s">
        <v>86</v>
      </c>
      <c r="B72" s="1">
        <v>7274597.24</v>
      </c>
      <c r="C72" s="1">
        <v>7361750.05</v>
      </c>
      <c r="D72" s="1">
        <f>B72-C72</f>
      </c>
    </row>
    <row r="73" spans="1:4" x14ac:dyDescent="0.25">
      <c r="A73" t="s">
        <v>87</v>
      </c>
      <c r="B73" s="1">
        <v>0</v>
      </c>
      <c r="C73" s="1">
        <v>350000</v>
      </c>
      <c r="D73" s="1">
        <f>B73-C73</f>
      </c>
    </row>
    <row r="74" spans="1:4" s="4" customFormat="1" x14ac:dyDescent="0.25">
      <c r="A74" s="4" t="s">
        <v>88</v>
      </c>
      <c r="B74" s="5">
        <f>B72+B73</f>
      </c>
      <c r="C74" s="5">
        <f>C72+C73</f>
      </c>
      <c r="D74" s="5">
        <f>B74-C74</f>
      </c>
    </row>
    <row r="75" spans="1:4" x14ac:dyDescent="0.25">
      <c r="A75" t="s">
        <v>89</v>
      </c>
      <c r="B75" s="1">
        <v>-982881.88</v>
      </c>
      <c r="C75" s="1">
        <v>-922791.35</v>
      </c>
      <c r="D75" s="1">
        <f>B75-C75</f>
      </c>
    </row>
    <row r="76" spans="1:4" x14ac:dyDescent="0.25">
      <c r="A76" t="s">
        <v>90</v>
      </c>
      <c r="B76" s="1">
        <v>0</v>
      </c>
      <c r="C76" s="1">
        <v>0</v>
      </c>
      <c r="D76" s="1">
        <f>B76-C76</f>
      </c>
    </row>
    <row r="77" spans="1:4" s="4" customFormat="1" x14ac:dyDescent="0.25">
      <c r="A77" s="4" t="s">
        <v>91</v>
      </c>
      <c r="B77" s="5">
        <f>B75+B76</f>
      </c>
      <c r="C77" s="5">
        <f>C75+C76</f>
      </c>
      <c r="D77" s="5">
        <f>B77-C77</f>
      </c>
    </row>
    <row r="78" spans="1:4" s="4" customFormat="1" x14ac:dyDescent="0.25">
      <c r="A78" s="4" t="s">
        <v>92</v>
      </c>
      <c r="B78" s="5">
        <f>B74+B77</f>
      </c>
      <c r="C78" s="5">
        <f>C74+C77</f>
      </c>
      <c r="D78" s="5">
        <f>B78-C78</f>
      </c>
    </row>
    <row r="79" spans="1:4" x14ac:dyDescent="0.25">
      <c r="A79" t="s">
        <v>93</v>
      </c>
      <c r="B79" s="1">
        <v>-2070380.18</v>
      </c>
      <c r="C79" s="1">
        <v>-2171674.67</v>
      </c>
      <c r="D79" s="1">
        <f>B79-C79</f>
      </c>
    </row>
    <row r="80" spans="1:4" x14ac:dyDescent="0.25">
      <c r="A80" t="s">
        <v>94</v>
      </c>
      <c r="B80" s="1">
        <v>-4390727.94</v>
      </c>
      <c r="C80" s="1">
        <v>-4515565.8</v>
      </c>
      <c r="D80" s="1">
        <f>B80-C80</f>
      </c>
    </row>
    <row r="81" spans="1:4" s="4" customFormat="1" x14ac:dyDescent="0.25">
      <c r="A81" s="4" t="s">
        <v>95</v>
      </c>
      <c r="B81" s="5">
        <f>B79+B80</f>
      </c>
      <c r="C81" s="5">
        <f>C79+C80</f>
      </c>
      <c r="D81" s="5">
        <f>B81-C81</f>
      </c>
    </row>
    <row r="82" spans="1:4" x14ac:dyDescent="0.25">
      <c r="A82" t="s">
        <v>96</v>
      </c>
      <c r="B82" s="1">
        <v>-774047.65</v>
      </c>
      <c r="C82" s="1">
        <v>-702000</v>
      </c>
      <c r="D82" s="1">
        <f>B82-C82</f>
      </c>
    </row>
    <row r="83" spans="1:4" x14ac:dyDescent="0.25">
      <c r="A83" t="s">
        <v>97</v>
      </c>
      <c r="B83" s="1">
        <v>-596415.85</v>
      </c>
      <c r="C83" s="1">
        <v>-580323.5</v>
      </c>
      <c r="D83" s="1">
        <f>B83-C83</f>
      </c>
    </row>
    <row r="84" spans="1:4" x14ac:dyDescent="0.25">
      <c r="A84" t="s">
        <v>98</v>
      </c>
      <c r="B84" s="1">
        <v>-498000</v>
      </c>
      <c r="C84" s="1">
        <v>-426404.6</v>
      </c>
      <c r="D84" s="1">
        <f>B84-C84</f>
      </c>
    </row>
    <row r="85" spans="1:4" s="4" customFormat="1" x14ac:dyDescent="0.25">
      <c r="A85" s="4" t="s">
        <v>99</v>
      </c>
      <c r="B85" s="5">
        <f>B82+B83+B84</f>
      </c>
      <c r="C85" s="5">
        <f>C82+C83+C84</f>
      </c>
      <c r="D85" s="5">
        <f>B85-C85</f>
      </c>
    </row>
    <row r="86" spans="1:4" s="4" customFormat="1" x14ac:dyDescent="0.25">
      <c r="A86" s="4" t="s">
        <v>100</v>
      </c>
      <c r="B86" s="5">
        <f>B78+B81+B85</f>
      </c>
      <c r="C86" s="5">
        <f>C78+C81+C85</f>
      </c>
      <c r="D86" s="5">
        <f>B86-C86</f>
      </c>
    </row>
    <row r="87" spans="1:4" x14ac:dyDescent="0.25">
      <c r="A87" t="s">
        <v>101</v>
      </c>
      <c r="B87" s="1">
        <v>-67015.75</v>
      </c>
      <c r="C87" s="1">
        <v>0</v>
      </c>
      <c r="D87" s="1">
        <f>B87-C87</f>
      </c>
    </row>
    <row r="88" spans="1:4" x14ac:dyDescent="0.25">
      <c r="A88" t="s">
        <v>102</v>
      </c>
      <c r="B88" s="1">
        <v>-109170</v>
      </c>
      <c r="C88" s="1">
        <v>-108000</v>
      </c>
      <c r="D88" s="1">
        <f>B88-C88</f>
      </c>
    </row>
    <row r="89" spans="1:4" s="4" customFormat="1" x14ac:dyDescent="0.25">
      <c r="A89" s="4" t="s">
        <v>163</v>
      </c>
      <c r="B89" s="5">
        <f>B87+B88</f>
      </c>
      <c r="C89" s="5">
        <f>C87+C88</f>
      </c>
      <c r="D89" s="5">
        <f>B89-C89</f>
      </c>
    </row>
    <row r="90" spans="1:4" s="4" customFormat="1" x14ac:dyDescent="0.25">
      <c r="A90" s="4" t="s">
        <v>104</v>
      </c>
      <c r="B90" s="5">
        <f>B86+B89</f>
      </c>
      <c r="C90" s="5">
        <f>C86+C89</f>
      </c>
      <c r="D90" s="5">
        <f>B90-C90</f>
      </c>
    </row>
    <row r="91" spans="1:4" s="6" customFormat="1" x14ac:dyDescent="0.25">
      <c r="A91" s="6" t="s">
        <v>105</v>
      </c>
      <c r="B91" s="7">
        <v>92800</v>
      </c>
      <c r="C91" s="7">
        <v>492000</v>
      </c>
      <c r="D91" s="7">
        <f>B91-C91</f>
      </c>
    </row>
    <row r="92" spans="1:4" s="6" customFormat="1" x14ac:dyDescent="0.25">
      <c r="A92" s="6" t="s">
        <v>106</v>
      </c>
      <c r="B92" s="7">
        <v>-23200</v>
      </c>
      <c r="C92" s="7">
        <v>-58286.85</v>
      </c>
      <c r="D92" s="7">
        <f>B92-C92</f>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pane xSplit="1" ySplit="1" topLeftCell="B2" activePane="bottomRight" state="frozen"/>
      <selection pane="bottomRight"/>
    </sheetView>
  </sheetViews>
  <sheetFormatPr defaultRowHeight="15" outlineLevelRow="0" outlineLevelCol="0" x14ac:dyDescent="55"/>
  <cols>
    <col min="1" max="1" width="40" customWidth="1"/>
    <col min="6" max="6" width="9" style="12" customWidth="1"/>
    <col min="7" max="7" width="9" style="13" customWidth="1"/>
    <col min="8" max="20" width="12" style="1" customWidth="1"/>
  </cols>
  <sheetData>
    <row r="1" spans="1:20" s="2" customFormat="1" x14ac:dyDescent="0.25">
      <c r="A1" s="2" t="s">
        <v>174</v>
      </c>
      <c r="B1" s="2" t="s">
        <v>132</v>
      </c>
      <c r="C1" s="2" t="s">
        <v>175</v>
      </c>
      <c r="D1" s="2" t="s">
        <v>176</v>
      </c>
      <c r="E1" s="2" t="s">
        <v>177</v>
      </c>
      <c r="F1" s="14" t="s">
        <v>178</v>
      </c>
      <c r="G1" s="15" t="s">
        <v>179</v>
      </c>
      <c r="H1" s="3" t="s">
        <v>73</v>
      </c>
      <c r="I1" s="3" t="s">
        <v>74</v>
      </c>
      <c r="J1" s="3" t="s">
        <v>75</v>
      </c>
      <c r="K1" s="3" t="s">
        <v>76</v>
      </c>
      <c r="L1" s="3" t="s">
        <v>77</v>
      </c>
      <c r="M1" s="3" t="s">
        <v>78</v>
      </c>
      <c r="N1" s="3" t="s">
        <v>79</v>
      </c>
      <c r="O1" s="3" t="s">
        <v>80</v>
      </c>
      <c r="P1" s="3" t="s">
        <v>81</v>
      </c>
      <c r="Q1" s="3" t="s">
        <v>82</v>
      </c>
      <c r="R1" s="3" t="s">
        <v>83</v>
      </c>
      <c r="S1" s="3" t="s">
        <v>84</v>
      </c>
      <c r="T1" s="3" t="s">
        <v>3</v>
      </c>
    </row>
    <row r="2" spans="1:20" s="4" customFormat="1" x14ac:dyDescent="0.25">
      <c r="A2" s="4" t="s">
        <v>93</v>
      </c>
      <c r="F2" s="16"/>
      <c r="G2" s="17"/>
      <c r="H2" s="5"/>
      <c r="I2" s="5"/>
      <c r="J2" s="5"/>
      <c r="K2" s="5"/>
      <c r="L2" s="5"/>
      <c r="M2" s="5"/>
      <c r="N2" s="5"/>
      <c r="O2" s="5"/>
      <c r="P2" s="5"/>
      <c r="Q2" s="5"/>
      <c r="R2" s="5"/>
      <c r="S2" s="5"/>
      <c r="T2" s="5"/>
    </row>
    <row r="3" spans="1:20" x14ac:dyDescent="0.25">
      <c r="A3" t="s">
        <v>180</v>
      </c>
      <c r="B3" t="s">
        <v>139</v>
      </c>
      <c r="C3">
        <v>14</v>
      </c>
      <c r="D3" t="s">
        <v>181</v>
      </c>
      <c r="F3" s="12">
        <v>62000</v>
      </c>
      <c r="G3" s="13">
        <v>0.2</v>
      </c>
      <c r="H3" s="1">
        <v>-86800</v>
      </c>
      <c r="I3" s="1">
        <v>-86800</v>
      </c>
      <c r="J3" s="1">
        <v>-86800</v>
      </c>
      <c r="K3" s="1">
        <v>-86800</v>
      </c>
      <c r="L3" s="1">
        <v>-86800</v>
      </c>
      <c r="M3" s="1">
        <v>-86800</v>
      </c>
      <c r="N3" s="1">
        <v>-86800</v>
      </c>
      <c r="O3" s="1">
        <v>-86800</v>
      </c>
      <c r="P3" s="1">
        <v>-86800</v>
      </c>
      <c r="Q3" s="1">
        <v>-86800</v>
      </c>
      <c r="R3" s="1">
        <v>-86800</v>
      </c>
      <c r="S3" s="1">
        <v>-86800</v>
      </c>
      <c r="T3" s="1">
        <f>SUM(H3:S3)</f>
      </c>
    </row>
    <row r="4" spans="1:20" x14ac:dyDescent="0.25">
      <c r="A4" t="s">
        <v>182</v>
      </c>
      <c r="B4" t="s">
        <v>139</v>
      </c>
      <c r="C4">
        <v>3</v>
      </c>
      <c r="D4" t="s">
        <v>181</v>
      </c>
      <c r="F4" s="12">
        <v>95000</v>
      </c>
      <c r="G4" s="13">
        <v>0.2</v>
      </c>
      <c r="H4" s="1">
        <v>-28500</v>
      </c>
      <c r="I4" s="1">
        <v>-28500</v>
      </c>
      <c r="J4" s="1">
        <v>-28500</v>
      </c>
      <c r="K4" s="1">
        <v>-28500</v>
      </c>
      <c r="L4" s="1">
        <v>-28500</v>
      </c>
      <c r="M4" s="1">
        <v>-28500</v>
      </c>
      <c r="N4" s="1">
        <v>-28500</v>
      </c>
      <c r="O4" s="1">
        <v>-28500</v>
      </c>
      <c r="P4" s="1">
        <v>-28500</v>
      </c>
      <c r="Q4" s="1">
        <v>-28500</v>
      </c>
      <c r="R4" s="1">
        <v>-28500</v>
      </c>
      <c r="S4" s="1">
        <v>-28500</v>
      </c>
      <c r="T4" s="1">
        <f>SUM(H4:S4)</f>
      </c>
    </row>
    <row r="5" spans="1:20" x14ac:dyDescent="0.25">
      <c r="A5" t="s">
        <v>180</v>
      </c>
      <c r="B5" t="s">
        <v>137</v>
      </c>
      <c r="C5">
        <v>10</v>
      </c>
      <c r="D5" t="s">
        <v>181</v>
      </c>
      <c r="F5" s="12">
        <v>48000</v>
      </c>
      <c r="G5" s="13">
        <v>0.3</v>
      </c>
      <c r="H5" s="1">
        <v>-52000</v>
      </c>
      <c r="I5" s="1">
        <v>-52000</v>
      </c>
      <c r="J5" s="1">
        <v>-52000</v>
      </c>
      <c r="K5" s="1">
        <v>-52000</v>
      </c>
      <c r="L5" s="1">
        <v>-52000</v>
      </c>
      <c r="M5" s="1">
        <v>-52000</v>
      </c>
      <c r="N5" s="1">
        <v>-52000</v>
      </c>
      <c r="O5" s="1">
        <v>-52000</v>
      </c>
      <c r="P5" s="1">
        <v>-52000</v>
      </c>
      <c r="Q5" s="1">
        <v>-52000</v>
      </c>
      <c r="R5" s="1">
        <v>-52000</v>
      </c>
      <c r="S5" s="1">
        <v>-52000</v>
      </c>
      <c r="T5" s="1">
        <f>SUM(H5:S5)</f>
      </c>
    </row>
    <row r="6" spans="1:20" x14ac:dyDescent="0.25">
      <c r="A6" t="s">
        <v>183</v>
      </c>
      <c r="B6" t="s">
        <v>139</v>
      </c>
      <c r="C6">
        <v>1</v>
      </c>
      <c r="D6" t="s">
        <v>79</v>
      </c>
      <c r="F6" s="12">
        <v>62000</v>
      </c>
      <c r="G6" s="13">
        <v>0.2</v>
      </c>
      <c r="H6" s="1">
        <v>0</v>
      </c>
      <c r="I6" s="1">
        <v>0</v>
      </c>
      <c r="J6" s="1">
        <v>0</v>
      </c>
      <c r="K6" s="1">
        <v>0</v>
      </c>
      <c r="L6" s="1">
        <v>0</v>
      </c>
      <c r="M6" s="1">
        <v>0</v>
      </c>
      <c r="N6" s="1">
        <v>-6200</v>
      </c>
      <c r="O6" s="1">
        <v>-6200</v>
      </c>
      <c r="P6" s="1">
        <v>-6200</v>
      </c>
      <c r="Q6" s="1">
        <v>-6200</v>
      </c>
      <c r="R6" s="1">
        <v>-6200</v>
      </c>
      <c r="S6" s="1">
        <v>-6200</v>
      </c>
      <c r="T6" s="1">
        <f>SUM(H6:S6)</f>
      </c>
    </row>
    <row r="7" spans="1:20" s="4" customFormat="1" x14ac:dyDescent="0.25">
      <c r="A7" s="4" t="s">
        <v>184</v>
      </c>
      <c r="B7" s="4"/>
      <c r="C7" s="4">
        <f>SUM(C3:C6)</f>
      </c>
      <c r="D7" s="4"/>
      <c r="E7" s="4"/>
      <c r="F7" s="16"/>
      <c r="G7" s="17"/>
      <c r="H7" s="5">
        <f>SUM(H3:H6)</f>
      </c>
      <c r="I7" s="5">
        <f>SUM(I3:I6)</f>
      </c>
      <c r="J7" s="5">
        <f>SUM(J3:J6)</f>
      </c>
      <c r="K7" s="5">
        <f>SUM(K3:K6)</f>
      </c>
      <c r="L7" s="5">
        <f>SUM(L3:L6)</f>
      </c>
      <c r="M7" s="5">
        <f>SUM(M3:M6)</f>
      </c>
      <c r="N7" s="5">
        <f>SUM(N3:N6)</f>
      </c>
      <c r="O7" s="5">
        <f>SUM(O3:O6)</f>
      </c>
      <c r="P7" s="5">
        <f>SUM(P3:P6)</f>
      </c>
      <c r="Q7" s="5">
        <f>SUM(Q3:Q6)</f>
      </c>
      <c r="R7" s="5">
        <f>SUM(R3:R6)</f>
      </c>
      <c r="S7" s="5">
        <f>SUM(S3:S6)</f>
      </c>
      <c r="T7" s="5">
        <f>SUM(T3:T6)</f>
      </c>
    </row>
    <row r="9" spans="1:20" s="4" customFormat="1" x14ac:dyDescent="0.25">
      <c r="A9" s="4" t="s">
        <v>94</v>
      </c>
      <c r="F9" s="16"/>
      <c r="G9" s="17"/>
      <c r="H9" s="5"/>
      <c r="I9" s="5"/>
      <c r="J9" s="5"/>
      <c r="K9" s="5"/>
      <c r="L9" s="5"/>
      <c r="M9" s="5"/>
      <c r="N9" s="5"/>
      <c r="O9" s="5"/>
      <c r="P9" s="5"/>
      <c r="Q9" s="5"/>
      <c r="R9" s="5"/>
      <c r="S9" s="5"/>
      <c r="T9" s="5"/>
    </row>
    <row r="10" spans="1:20" x14ac:dyDescent="0.25">
      <c r="A10" t="s">
        <v>185</v>
      </c>
      <c r="B10" t="s">
        <v>139</v>
      </c>
      <c r="C10">
        <v>26</v>
      </c>
      <c r="D10" t="s">
        <v>181</v>
      </c>
      <c r="F10" s="12">
        <v>105000</v>
      </c>
      <c r="G10" s="13">
        <v>0.2</v>
      </c>
      <c r="H10" s="1">
        <v>-273000</v>
      </c>
      <c r="I10" s="1">
        <v>-273000</v>
      </c>
      <c r="J10" s="1">
        <v>-273000</v>
      </c>
      <c r="K10" s="1">
        <v>-273000</v>
      </c>
      <c r="L10" s="1">
        <v>-273000</v>
      </c>
      <c r="M10" s="1">
        <v>-273000</v>
      </c>
      <c r="N10" s="1">
        <v>-273000</v>
      </c>
      <c r="O10" s="1">
        <v>-273000</v>
      </c>
      <c r="P10" s="1">
        <v>-273000</v>
      </c>
      <c r="Q10" s="1">
        <v>-273000</v>
      </c>
      <c r="R10" s="1">
        <v>-273000</v>
      </c>
      <c r="S10" s="1">
        <v>-273000</v>
      </c>
      <c r="T10" s="1">
        <f>SUM(H10:S10)</f>
      </c>
    </row>
    <row r="11" spans="1:20" x14ac:dyDescent="0.25">
      <c r="A11" t="s">
        <v>186</v>
      </c>
      <c r="B11" t="s">
        <v>139</v>
      </c>
      <c r="C11">
        <v>4</v>
      </c>
      <c r="D11" t="s">
        <v>181</v>
      </c>
      <c r="F11" s="12">
        <v>140000</v>
      </c>
      <c r="G11" s="13">
        <v>0.2</v>
      </c>
      <c r="H11" s="1">
        <v>-56000</v>
      </c>
      <c r="I11" s="1">
        <v>-56000</v>
      </c>
      <c r="J11" s="1">
        <v>-56000</v>
      </c>
      <c r="K11" s="1">
        <v>-56000</v>
      </c>
      <c r="L11" s="1">
        <v>-56000</v>
      </c>
      <c r="M11" s="1">
        <v>-56000</v>
      </c>
      <c r="N11" s="1">
        <v>-56000</v>
      </c>
      <c r="O11" s="1">
        <v>-56000</v>
      </c>
      <c r="P11" s="1">
        <v>-56000</v>
      </c>
      <c r="Q11" s="1">
        <v>-56000</v>
      </c>
      <c r="R11" s="1">
        <v>-56000</v>
      </c>
      <c r="S11" s="1">
        <v>-56000</v>
      </c>
      <c r="T11" s="1">
        <f>SUM(H11:S11)</f>
      </c>
    </row>
    <row r="12" spans="1:20" x14ac:dyDescent="0.25">
      <c r="A12" t="s">
        <v>187</v>
      </c>
      <c r="B12" t="s">
        <v>139</v>
      </c>
      <c r="C12">
        <v>2</v>
      </c>
      <c r="D12" t="s">
        <v>181</v>
      </c>
      <c r="E12" t="s">
        <v>82</v>
      </c>
      <c r="F12" s="12">
        <v>120000</v>
      </c>
      <c r="G12" s="13">
        <v>0</v>
      </c>
      <c r="H12" s="1">
        <v>-20000</v>
      </c>
      <c r="I12" s="1">
        <v>-20000</v>
      </c>
      <c r="J12" s="1">
        <v>-20000</v>
      </c>
      <c r="K12" s="1">
        <v>-20000</v>
      </c>
      <c r="L12" s="1">
        <v>-20000</v>
      </c>
      <c r="M12" s="1">
        <v>-20000</v>
      </c>
      <c r="N12" s="1">
        <v>-20000</v>
      </c>
      <c r="O12" s="1">
        <v>-20000</v>
      </c>
      <c r="P12" s="1">
        <v>-20000</v>
      </c>
      <c r="Q12" s="1">
        <v>-20000</v>
      </c>
      <c r="R12" s="1">
        <v>0</v>
      </c>
      <c r="S12" s="1">
        <v>0</v>
      </c>
      <c r="T12" s="1">
        <f>SUM(H12:S12)</f>
      </c>
    </row>
    <row r="13" spans="1:20" s="4" customFormat="1" x14ac:dyDescent="0.25">
      <c r="A13" s="4" t="s">
        <v>188</v>
      </c>
      <c r="B13" s="4"/>
      <c r="C13" s="4">
        <f>SUM(C10:C12)</f>
      </c>
      <c r="D13" s="4"/>
      <c r="E13" s="4"/>
      <c r="F13" s="16"/>
      <c r="G13" s="17"/>
      <c r="H13" s="5">
        <f>SUM(H10:H12)</f>
      </c>
      <c r="I13" s="5">
        <f>SUM(I10:I12)</f>
      </c>
      <c r="J13" s="5">
        <f>SUM(J10:J12)</f>
      </c>
      <c r="K13" s="5">
        <f>SUM(K10:K12)</f>
      </c>
      <c r="L13" s="5">
        <f>SUM(L10:L12)</f>
      </c>
      <c r="M13" s="5">
        <f>SUM(M10:M12)</f>
      </c>
      <c r="N13" s="5">
        <f>SUM(N10:N12)</f>
      </c>
      <c r="O13" s="5">
        <f>SUM(O10:O12)</f>
      </c>
      <c r="P13" s="5">
        <f>SUM(P10:P12)</f>
      </c>
      <c r="Q13" s="5">
        <f>SUM(Q10:Q12)</f>
      </c>
      <c r="R13" s="5">
        <f>SUM(R10:R12)</f>
      </c>
      <c r="S13" s="5">
        <f>SUM(S10:S12)</f>
      </c>
      <c r="T13" s="5">
        <f>SUM(T10:T12)</f>
      </c>
    </row>
    <row r="15" spans="1:20" s="4" customFormat="1" x14ac:dyDescent="0.25">
      <c r="A15" s="4" t="s">
        <v>189</v>
      </c>
      <c r="B15" s="4"/>
      <c r="C15" s="4"/>
      <c r="D15" s="4"/>
      <c r="E15" s="4"/>
      <c r="F15" s="16"/>
      <c r="G15" s="17"/>
      <c r="H15" s="5">
        <f>H7+H13</f>
      </c>
      <c r="I15" s="5">
        <f>I7+I13</f>
      </c>
      <c r="J15" s="5">
        <f>J7+J13</f>
      </c>
      <c r="K15" s="5">
        <f>K7+K13</f>
      </c>
      <c r="L15" s="5">
        <f>L7+L13</f>
      </c>
      <c r="M15" s="5">
        <f>M7+M13</f>
      </c>
      <c r="N15" s="5">
        <f>N7+N13</f>
      </c>
      <c r="O15" s="5">
        <f>O7+O13</f>
      </c>
      <c r="P15" s="5">
        <f>P7+P13</f>
      </c>
      <c r="Q15" s="5">
        <f>Q7+Q13</f>
      </c>
      <c r="R15" s="5">
        <f>R7+R13</f>
      </c>
      <c r="S15" s="5">
        <f>S7+S13</f>
      </c>
      <c r="T15" s="5">
        <f>T7+T13</f>
      </c>
    </row>
    <row r="16" spans="1:20" x14ac:dyDescent="0.25">
      <c r="A16" t="s">
        <v>175</v>
      </c>
      <c r="F16" s="12"/>
      <c r="G16" s="13"/>
      <c r="H16" s="1">
        <v>59</v>
      </c>
      <c r="I16" s="1">
        <v>59</v>
      </c>
      <c r="J16" s="1">
        <v>59</v>
      </c>
      <c r="K16" s="1">
        <v>59</v>
      </c>
      <c r="L16" s="1">
        <v>59</v>
      </c>
      <c r="M16" s="1">
        <v>59</v>
      </c>
      <c r="N16" s="1">
        <v>60</v>
      </c>
      <c r="O16" s="1">
        <v>60</v>
      </c>
      <c r="P16" s="1">
        <v>60</v>
      </c>
      <c r="Q16" s="1">
        <v>60</v>
      </c>
      <c r="R16" s="1">
        <v>58</v>
      </c>
      <c r="S16" s="1">
        <v>58</v>
      </c>
      <c r="T16" s="1"/>
    </row>
    <row r="18" spans="1:20" s="4" customFormat="1" x14ac:dyDescent="0.25">
      <c r="A18" s="4" t="s">
        <v>190</v>
      </c>
      <c r="B18" s="4" t="s">
        <v>191</v>
      </c>
      <c r="C18" s="4" t="s">
        <v>169</v>
      </c>
      <c r="D18" s="4" t="s">
        <v>192</v>
      </c>
      <c r="F18" s="16"/>
      <c r="G18" s="17"/>
      <c r="H18" s="5"/>
      <c r="I18" s="5"/>
      <c r="J18" s="5"/>
      <c r="K18" s="5"/>
      <c r="L18" s="5"/>
      <c r="M18" s="5"/>
      <c r="N18" s="5"/>
      <c r="O18" s="5"/>
      <c r="P18" s="5"/>
      <c r="Q18" s="5"/>
      <c r="R18" s="5"/>
      <c r="S18" s="5"/>
      <c r="T18" s="5"/>
    </row>
    <row r="19" spans="1:20" x14ac:dyDescent="0.25">
      <c r="A19" t="s">
        <v>93</v>
      </c>
      <c r="B19" s="1">
        <v>-2312269.91</v>
      </c>
      <c r="C19" s="1">
        <v>-2684173.91</v>
      </c>
      <c r="D19" s="1">
        <f>B19-C19</f>
      </c>
      <c r="F19" s="12"/>
      <c r="G19" s="13"/>
      <c r="H19" s="1"/>
      <c r="I19" s="1"/>
      <c r="J19" s="1"/>
      <c r="K19" s="1"/>
      <c r="L19" s="1"/>
      <c r="M19" s="1"/>
      <c r="N19" s="1"/>
      <c r="O19" s="1"/>
      <c r="P19" s="1"/>
      <c r="Q19" s="1"/>
      <c r="R19" s="1"/>
      <c r="S19" s="1"/>
      <c r="T19" s="1"/>
    </row>
    <row r="20" spans="1:20" x14ac:dyDescent="0.25">
      <c r="A20" t="s">
        <v>94</v>
      </c>
      <c r="B20" s="1">
        <v>-4184727.94</v>
      </c>
      <c r="C20" s="1">
        <v>-4390727.94</v>
      </c>
      <c r="D20" s="1">
        <f>B20-C20</f>
      </c>
      <c r="F20" s="12"/>
      <c r="G20" s="13"/>
      <c r="H20" s="1"/>
      <c r="I20" s="1"/>
      <c r="J20" s="1"/>
      <c r="K20" s="1"/>
      <c r="L20" s="1"/>
      <c r="M20" s="1"/>
      <c r="N20" s="1"/>
      <c r="O20" s="1"/>
      <c r="P20" s="1"/>
      <c r="Q20" s="1"/>
      <c r="R20" s="1"/>
      <c r="S20" s="1"/>
      <c r="T20" s="1"/>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pane xSplit="1" ySplit="1" topLeftCell="B2" activePane="bottomRight" state="frozen"/>
      <selection pane="bottomRight"/>
    </sheetView>
  </sheetViews>
  <sheetFormatPr defaultRowHeight="15" outlineLevelRow="0" outlineLevelCol="0" x14ac:dyDescent="55"/>
  <cols>
    <col min="1" max="1" width="32" customWidth="1"/>
    <col min="2" max="10" width="16" style="1" customWidth="1"/>
  </cols>
  <sheetData>
    <row r="1" spans="1:10" s="2" customFormat="1" x14ac:dyDescent="0.25">
      <c r="A1" s="2" t="s">
        <v>72</v>
      </c>
      <c r="B1" s="3" t="s">
        <v>6</v>
      </c>
      <c r="C1" s="3" t="s">
        <v>169</v>
      </c>
      <c r="D1" s="3" t="s">
        <v>193</v>
      </c>
      <c r="E1" s="3" t="s">
        <v>194</v>
      </c>
      <c r="F1" s="3" t="s">
        <v>195</v>
      </c>
      <c r="G1" s="3" t="s">
        <v>196</v>
      </c>
      <c r="H1" s="3" t="s">
        <v>197</v>
      </c>
      <c r="I1" s="3" t="s">
        <v>198</v>
      </c>
      <c r="J1" s="3" t="s">
        <v>199</v>
      </c>
    </row>
    <row r="2" spans="1:10" s="4" customFormat="1" x14ac:dyDescent="0.25">
      <c r="A2" s="4" t="s">
        <v>126</v>
      </c>
      <c r="B2" s="5">
        <v>10158899.86</v>
      </c>
      <c r="C2" s="5">
        <v>9528148.44</v>
      </c>
      <c r="D2" s="5">
        <f>C2-B2</f>
      </c>
      <c r="E2" s="5">
        <v>9238911.18</v>
      </c>
      <c r="F2" s="5">
        <f>E2-B2</f>
      </c>
      <c r="G2" s="5">
        <v>9796723.15</v>
      </c>
      <c r="H2" s="5">
        <f>G2-B2</f>
      </c>
      <c r="I2" s="5">
        <v>9452590.05</v>
      </c>
      <c r="J2" s="5">
        <f>I2-B2</f>
      </c>
    </row>
    <row r="3" spans="1:10" x14ac:dyDescent="0.25">
      <c r="A3" t="s">
        <v>127</v>
      </c>
      <c r="B3" s="1">
        <v>9666899.86</v>
      </c>
      <c r="C3" s="1">
        <v>9435348.44</v>
      </c>
      <c r="D3" s="1">
        <f>C3-B3</f>
      </c>
      <c r="E3" s="1">
        <v>9178911.18</v>
      </c>
      <c r="F3" s="1">
        <f>E3-B3</f>
      </c>
      <c r="G3" s="1">
        <v>9703923.15</v>
      </c>
      <c r="H3" s="1">
        <f>G3-B3</f>
      </c>
      <c r="I3" s="1">
        <v>9359790.05</v>
      </c>
      <c r="J3" s="1">
        <f>I3-B3</f>
      </c>
    </row>
    <row r="4" spans="1:10" s="4" customFormat="1" x14ac:dyDescent="0.25">
      <c r="A4" s="4" t="s">
        <v>128</v>
      </c>
      <c r="B4" s="5">
        <v>9316899.86</v>
      </c>
      <c r="C4" s="5">
        <v>9315348.44</v>
      </c>
      <c r="D4" s="5">
        <f>C4-B4</f>
      </c>
      <c r="E4" s="5">
        <v>9058911.18</v>
      </c>
      <c r="F4" s="5">
        <f>E4-B4</f>
      </c>
      <c r="G4" s="5">
        <v>9583923.15</v>
      </c>
      <c r="H4" s="5">
        <f>G4-B4</f>
      </c>
      <c r="I4" s="5">
        <v>9209790.05</v>
      </c>
      <c r="J4" s="5">
        <f>I4-B4</f>
      </c>
    </row>
    <row r="5" spans="1:10" s="4" customFormat="1" x14ac:dyDescent="0.25">
      <c r="A5" s="4" t="s">
        <v>129</v>
      </c>
      <c r="B5" s="5">
        <v>350000</v>
      </c>
      <c r="C5" s="5">
        <v>120000</v>
      </c>
      <c r="D5" s="5">
        <f>C5-B5</f>
      </c>
      <c r="E5" s="5">
        <v>120000</v>
      </c>
      <c r="F5" s="5">
        <f>E5-B5</f>
      </c>
      <c r="G5" s="5">
        <v>120000</v>
      </c>
      <c r="H5" s="5">
        <f>G5-B5</f>
      </c>
      <c r="I5" s="5">
        <v>150000</v>
      </c>
      <c r="J5" s="5">
        <f>I5-B5</f>
      </c>
    </row>
    <row r="6" spans="1:10" x14ac:dyDescent="0.25">
      <c r="A6" t="s">
        <v>130</v>
      </c>
      <c r="B6" s="1">
        <v>-1154564.1</v>
      </c>
      <c r="C6" s="1">
        <v>-1260196.29</v>
      </c>
      <c r="D6" s="1">
        <f>C6-B6</f>
      </c>
      <c r="E6" s="1">
        <v>-1330375.95</v>
      </c>
      <c r="F6" s="1">
        <f>E6-B6</f>
      </c>
      <c r="G6" s="1">
        <v>-1239325.48</v>
      </c>
      <c r="H6" s="1">
        <f>G6-B6</f>
      </c>
      <c r="I6" s="1">
        <v>-1249221.9</v>
      </c>
      <c r="J6" s="1">
        <f>I6-B6</f>
      </c>
    </row>
    <row r="7" spans="1:10" s="4" customFormat="1" x14ac:dyDescent="0.25">
      <c r="A7" s="4" t="s">
        <v>92</v>
      </c>
      <c r="B7" s="5">
        <v>8512335.76</v>
      </c>
      <c r="C7" s="5">
        <v>8175152.15</v>
      </c>
      <c r="D7" s="5">
        <f>C7-B7</f>
      </c>
      <c r="E7" s="5">
        <v>7848535.23</v>
      </c>
      <c r="F7" s="5">
        <f>E7-B7</f>
      </c>
      <c r="G7" s="5">
        <v>8464597.67</v>
      </c>
      <c r="H7" s="5">
        <f>G7-B7</f>
      </c>
      <c r="I7" s="5">
        <v>8110568.15</v>
      </c>
      <c r="J7" s="5">
        <f>I7-B7</f>
      </c>
    </row>
    <row r="8" spans="1:10" x14ac:dyDescent="0.25">
      <c r="A8" t="s">
        <v>131</v>
      </c>
      <c r="B8" s="1">
        <v>-9291798.73</v>
      </c>
      <c r="C8" s="1">
        <v>-9306877.38</v>
      </c>
      <c r="D8" s="1">
        <f>C8-B8</f>
      </c>
      <c r="E8" s="1">
        <v>-9364734.93</v>
      </c>
      <c r="F8" s="1">
        <f>E8-B8</f>
      </c>
      <c r="G8" s="1">
        <v>-9272162.85</v>
      </c>
      <c r="H8" s="1">
        <f>G8-B8</f>
      </c>
      <c r="I8" s="1">
        <v>-9266011.62</v>
      </c>
      <c r="J8" s="1">
        <f>I8-B8</f>
      </c>
    </row>
    <row r="9" spans="1:10" s="4" customFormat="1" x14ac:dyDescent="0.25">
      <c r="A9" s="4" t="s">
        <v>100</v>
      </c>
      <c r="B9" s="5">
        <v>-779462.97</v>
      </c>
      <c r="C9" s="5">
        <v>-1131725.23</v>
      </c>
      <c r="D9" s="5">
        <f>C9-B9</f>
      </c>
      <c r="E9" s="5">
        <v>-1516199.7</v>
      </c>
      <c r="F9" s="5">
        <f>E9-B9</f>
      </c>
      <c r="G9" s="5">
        <v>-807565.18</v>
      </c>
      <c r="H9" s="5">
        <f>G9-B9</f>
      </c>
      <c r="I9" s="5">
        <v>-1155443.47</v>
      </c>
      <c r="J9" s="5">
        <f>I9-B9</f>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pane xSplit="1" ySplit="2" topLeftCell="B3" activePane="bottomRight" state="frozen"/>
      <selection pane="bottomRight"/>
    </sheetView>
  </sheetViews>
  <sheetFormatPr defaultRowHeight="15" outlineLevelRow="0" outlineLevelCol="0" x14ac:dyDescent="55"/>
  <cols>
    <col min="1" max="1" width="32" customWidth="1"/>
    <col min="2" max="16" width="13" style="1" customWidth="1"/>
  </cols>
  <sheetData>
    <row r="1" spans="1:16" s="2" customFormat="1" x14ac:dyDescent="0.25">
      <c r="A1" s="2" t="s">
        <v>72</v>
      </c>
      <c r="B1" s="3" t="s">
        <v>200</v>
      </c>
      <c r="C1" s="3" t="s">
        <v>201</v>
      </c>
      <c r="D1" s="3" t="s">
        <v>202</v>
      </c>
      <c r="E1" s="3" t="s">
        <v>203</v>
      </c>
      <c r="F1" s="3" t="s">
        <v>204</v>
      </c>
      <c r="G1" s="3" t="s">
        <v>205</v>
      </c>
      <c r="H1" s="3" t="s">
        <v>206</v>
      </c>
      <c r="I1" s="3" t="s">
        <v>207</v>
      </c>
      <c r="J1" s="3" t="s">
        <v>208</v>
      </c>
      <c r="K1" s="3" t="s">
        <v>209</v>
      </c>
      <c r="L1" s="3" t="s">
        <v>210</v>
      </c>
      <c r="M1" s="3" t="s">
        <v>211</v>
      </c>
      <c r="N1" s="3" t="s">
        <v>212</v>
      </c>
      <c r="O1" s="3" t="s">
        <v>213</v>
      </c>
      <c r="P1" s="3" t="s">
        <v>214</v>
      </c>
    </row>
    <row r="2" spans="1:16" x14ac:dyDescent="0.25">
      <c r="A2" t="s">
        <v>144</v>
      </c>
      <c r="B2" s="1" t="s">
        <v>215</v>
      </c>
      <c r="C2" s="1"/>
      <c r="D2" s="1"/>
      <c r="E2" s="1" t="s">
        <v>216</v>
      </c>
      <c r="F2" s="1"/>
      <c r="G2" s="1"/>
      <c r="H2" s="1" t="s">
        <v>18</v>
      </c>
      <c r="I2" s="1"/>
      <c r="J2" s="1"/>
      <c r="K2" s="1" t="s">
        <v>18</v>
      </c>
      <c r="L2" s="1"/>
      <c r="M2" s="1"/>
      <c r="N2" s="1" t="s">
        <v>217</v>
      </c>
      <c r="O2" s="1"/>
      <c r="P2" s="1"/>
    </row>
    <row r="3" spans="1:16" s="4" customFormat="1" x14ac:dyDescent="0.25">
      <c r="A3" s="4" t="s">
        <v>126</v>
      </c>
      <c r="B3" s="5">
        <v>2148315.93</v>
      </c>
      <c r="C3" s="5">
        <v>2231962.79</v>
      </c>
      <c r="D3" s="5">
        <f>B3-C3</f>
      </c>
      <c r="E3" s="5">
        <v>2249498.52</v>
      </c>
      <c r="F3" s="5">
        <v>2482491.85</v>
      </c>
      <c r="G3" s="5">
        <f>E3-F3</f>
      </c>
      <c r="H3" s="5">
        <v>2503155.88</v>
      </c>
      <c r="I3" s="5">
        <v>2649256.61</v>
      </c>
      <c r="J3" s="5">
        <f>H3-I3</f>
      </c>
      <c r="K3" s="5">
        <v>2627178.11</v>
      </c>
      <c r="L3" s="5">
        <v>2795188.61</v>
      </c>
      <c r="M3" s="5">
        <f>K3-L3</f>
      </c>
      <c r="N3" s="5">
        <v>9528148.44</v>
      </c>
      <c r="O3" s="5">
        <v>10158899.86</v>
      </c>
      <c r="P3" s="5">
        <f>N3-O3</f>
      </c>
    </row>
    <row r="4" spans="1:16" x14ac:dyDescent="0.25">
      <c r="A4" t="s">
        <v>127</v>
      </c>
      <c r="B4" s="1">
        <v>2148315.93</v>
      </c>
      <c r="C4" s="1">
        <v>2189962.79</v>
      </c>
      <c r="D4" s="1">
        <f>B4-C4</f>
      </c>
      <c r="E4" s="1">
        <v>2243898.52</v>
      </c>
      <c r="F4" s="1">
        <v>2386491.85</v>
      </c>
      <c r="G4" s="1">
        <f>E4-F4</f>
      </c>
      <c r="H4" s="1">
        <v>2467555.88</v>
      </c>
      <c r="I4" s="1">
        <v>2499256.61</v>
      </c>
      <c r="J4" s="1">
        <f>H4-I4</f>
      </c>
      <c r="K4" s="1">
        <v>2575578.11</v>
      </c>
      <c r="L4" s="1">
        <v>2591188.61</v>
      </c>
      <c r="M4" s="1">
        <f>K4-L4</f>
      </c>
      <c r="N4" s="1">
        <v>9435348.44</v>
      </c>
      <c r="O4" s="1">
        <v>9666899.86</v>
      </c>
      <c r="P4" s="1">
        <f>N4-O4</f>
      </c>
    </row>
    <row r="5" spans="1:16" s="4" customFormat="1" x14ac:dyDescent="0.25">
      <c r="A5" s="4" t="s">
        <v>128</v>
      </c>
      <c r="B5" s="5">
        <v>2148315.93</v>
      </c>
      <c r="C5" s="5">
        <v>2154962.79</v>
      </c>
      <c r="D5" s="5">
        <f>B5-C5</f>
      </c>
      <c r="E5" s="5">
        <v>2243898.52</v>
      </c>
      <c r="F5" s="5">
        <v>2281491.85</v>
      </c>
      <c r="G5" s="5">
        <f>E5-F5</f>
      </c>
      <c r="H5" s="5">
        <v>2407555.88</v>
      </c>
      <c r="I5" s="5">
        <v>2394256.61</v>
      </c>
      <c r="J5" s="5">
        <f>H5-I5</f>
      </c>
      <c r="K5" s="5">
        <v>2515578.11</v>
      </c>
      <c r="L5" s="5">
        <v>2486188.61</v>
      </c>
      <c r="M5" s="5">
        <f>K5-L5</f>
      </c>
      <c r="N5" s="5">
        <v>9315348.44</v>
      </c>
      <c r="O5" s="5">
        <v>9316899.86</v>
      </c>
      <c r="P5" s="5">
        <f>N5-O5</f>
      </c>
    </row>
    <row r="6" spans="1:16" s="4" customFormat="1" x14ac:dyDescent="0.25">
      <c r="A6" s="4" t="s">
        <v>129</v>
      </c>
      <c r="B6" s="5">
        <v>0</v>
      </c>
      <c r="C6" s="5">
        <v>35000</v>
      </c>
      <c r="D6" s="5">
        <f>B6-C6</f>
      </c>
      <c r="E6" s="5">
        <v>0</v>
      </c>
      <c r="F6" s="5">
        <v>105000</v>
      </c>
      <c r="G6" s="5">
        <f>E6-F6</f>
      </c>
      <c r="H6" s="5">
        <v>60000</v>
      </c>
      <c r="I6" s="5">
        <v>105000</v>
      </c>
      <c r="J6" s="5">
        <f>H6-I6</f>
      </c>
      <c r="K6" s="5">
        <v>60000</v>
      </c>
      <c r="L6" s="5">
        <v>105000</v>
      </c>
      <c r="M6" s="5">
        <f>K6-L6</f>
      </c>
      <c r="N6" s="5">
        <v>120000</v>
      </c>
      <c r="O6" s="5">
        <v>350000</v>
      </c>
      <c r="P6" s="5">
        <f>N6-O6</f>
      </c>
    </row>
    <row r="7" spans="1:16" x14ac:dyDescent="0.25">
      <c r="A7" t="s">
        <v>130</v>
      </c>
      <c r="B7" s="1">
        <v>-306167.33</v>
      </c>
      <c r="C7" s="1">
        <v>-273583.1</v>
      </c>
      <c r="D7" s="1">
        <f>B7-C7</f>
      </c>
      <c r="E7" s="1">
        <v>-302310.09</v>
      </c>
      <c r="F7" s="1">
        <v>-283763.83</v>
      </c>
      <c r="G7" s="1">
        <f>E7-F7</f>
      </c>
      <c r="H7" s="1">
        <v>-318897.47</v>
      </c>
      <c r="I7" s="1">
        <v>-293585.6</v>
      </c>
      <c r="J7" s="1">
        <f>H7-I7</f>
      </c>
      <c r="K7" s="1">
        <v>-332821.41</v>
      </c>
      <c r="L7" s="1">
        <v>-303631.57</v>
      </c>
      <c r="M7" s="1">
        <f>K7-L7</f>
      </c>
      <c r="N7" s="1">
        <v>-1260196.29</v>
      </c>
      <c r="O7" s="1">
        <v>-1154564.1</v>
      </c>
      <c r="P7" s="1">
        <f>N7-O7</f>
      </c>
    </row>
    <row r="8" spans="1:16" s="4" customFormat="1" x14ac:dyDescent="0.25">
      <c r="A8" s="4" t="s">
        <v>92</v>
      </c>
      <c r="B8" s="5">
        <v>1842148.6</v>
      </c>
      <c r="C8" s="5">
        <v>1916379.69</v>
      </c>
      <c r="D8" s="5">
        <f>B8-C8</f>
      </c>
      <c r="E8" s="5">
        <v>1941588.43</v>
      </c>
      <c r="F8" s="5">
        <v>2102728.02</v>
      </c>
      <c r="G8" s="5">
        <f>E8-F8</f>
      </c>
      <c r="H8" s="5">
        <v>2148658.41</v>
      </c>
      <c r="I8" s="5">
        <v>2205671.01</v>
      </c>
      <c r="J8" s="5">
        <f>H8-I8</f>
      </c>
      <c r="K8" s="5">
        <v>2242756.7</v>
      </c>
      <c r="L8" s="5">
        <v>2287557.04</v>
      </c>
      <c r="M8" s="5">
        <f>K8-L8</f>
      </c>
      <c r="N8" s="5">
        <v>8175152.15</v>
      </c>
      <c r="O8" s="5">
        <v>8512335.76</v>
      </c>
      <c r="P8" s="5">
        <f>N8-O8</f>
      </c>
    </row>
    <row r="9" spans="1:16" x14ac:dyDescent="0.25">
      <c r="A9" t="s">
        <v>131</v>
      </c>
      <c r="B9" s="1">
        <v>-2183012.04</v>
      </c>
      <c r="C9" s="1">
        <v>-2260346.72</v>
      </c>
      <c r="D9" s="1">
        <f>B9-C9</f>
      </c>
      <c r="E9" s="1">
        <v>-2284565.64</v>
      </c>
      <c r="F9" s="1">
        <v>-2288457.71</v>
      </c>
      <c r="G9" s="1">
        <f>E9-F9</f>
      </c>
      <c r="H9" s="1">
        <v>-2419649.85</v>
      </c>
      <c r="I9" s="1">
        <v>-2337345.14</v>
      </c>
      <c r="J9" s="1">
        <f>H9-I9</f>
      </c>
      <c r="K9" s="1">
        <v>-2419649.85</v>
      </c>
      <c r="L9" s="1">
        <v>-2405649.16</v>
      </c>
      <c r="M9" s="1">
        <f>K9-L9</f>
      </c>
      <c r="N9" s="1">
        <v>-9306877.38</v>
      </c>
      <c r="O9" s="1">
        <v>-9291798.73</v>
      </c>
      <c r="P9" s="1">
        <f>N9-O9</f>
      </c>
    </row>
    <row r="10" spans="1:16" s="4" customFormat="1" x14ac:dyDescent="0.25">
      <c r="A10" s="4" t="s">
        <v>100</v>
      </c>
      <c r="B10" s="5">
        <v>-340863.44</v>
      </c>
      <c r="C10" s="5">
        <v>-343967.03</v>
      </c>
      <c r="D10" s="5">
        <f>B10-C10</f>
      </c>
      <c r="E10" s="5">
        <v>-342977.21</v>
      </c>
      <c r="F10" s="5">
        <v>-185729.69</v>
      </c>
      <c r="G10" s="5">
        <f>E10-F10</f>
      </c>
      <c r="H10" s="5">
        <v>-270991.44</v>
      </c>
      <c r="I10" s="5">
        <v>-131674.13</v>
      </c>
      <c r="J10" s="5">
        <f>H10-I10</f>
      </c>
      <c r="K10" s="5">
        <v>-176893.15</v>
      </c>
      <c r="L10" s="5">
        <v>-118092.12</v>
      </c>
      <c r="M10" s="5">
        <f>K10-L10</f>
      </c>
      <c r="N10" s="5">
        <v>-1131725.23</v>
      </c>
      <c r="O10" s="5">
        <v>-779462.97</v>
      </c>
      <c r="P10" s="5">
        <f>N10-O10</f>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pane xSplit="1" ySplit="1" topLeftCell="B2" activePane="bottomRight" state="frozen"/>
      <selection pane="bottomRight"/>
    </sheetView>
  </sheetViews>
  <sheetFormatPr defaultRowHeight="15" outlineLevelRow="0" outlineLevelCol="0" x14ac:dyDescent="55"/>
  <cols>
    <col min="1" max="1" width="40" customWidth="1"/>
    <col min="2" max="7" width="16" style="1" customWidth="1"/>
  </cols>
  <sheetData>
    <row r="1" spans="1:7" s="2" customFormat="1" x14ac:dyDescent="0.25">
      <c r="A1" s="2" t="s">
        <v>218</v>
      </c>
      <c r="B1" s="3" t="s">
        <v>107</v>
      </c>
      <c r="C1" s="3" t="s">
        <v>108</v>
      </c>
      <c r="D1" s="3" t="s">
        <v>219</v>
      </c>
      <c r="E1" s="3" t="s">
        <v>220</v>
      </c>
      <c r="F1" s="3" t="s">
        <v>110</v>
      </c>
      <c r="G1" s="3" t="s">
        <v>221</v>
      </c>
    </row>
    <row r="2" spans="1:7" s="4" customFormat="1" x14ac:dyDescent="0.25">
      <c r="A2" s="4" t="s">
        <v>222</v>
      </c>
      <c r="B2" s="5">
        <f>SUM(B3:B4)</f>
      </c>
      <c r="C2" s="5">
        <f>SUM(C3:C4)</f>
      </c>
      <c r="D2" s="5">
        <f>B2-C2</f>
      </c>
      <c r="E2" s="5">
        <f>SUM(E3:E4)</f>
      </c>
      <c r="F2" s="5">
        <f>SUM(F3:F4)</f>
      </c>
      <c r="G2" s="5">
        <f>E2-F2</f>
      </c>
    </row>
    <row r="3" spans="1:7" x14ac:dyDescent="0.25">
      <c r="A3" t="s">
        <v>223</v>
      </c>
      <c r="B3" s="1">
        <v>-1103969.91</v>
      </c>
      <c r="C3" s="1">
        <v>-1175569.49</v>
      </c>
      <c r="D3" s="1">
        <f>B3-C3</f>
      </c>
      <c r="E3" s="1">
        <v>-2684173.91</v>
      </c>
      <c r="F3" s="1">
        <v>-2867624.83</v>
      </c>
      <c r="G3" s="1">
        <f>E3-F3</f>
      </c>
    </row>
    <row r="4" spans="1:7" x14ac:dyDescent="0.25">
      <c r="A4" t="s">
        <v>224</v>
      </c>
      <c r="B4" s="1">
        <v>-325105.61</v>
      </c>
      <c r="C4" s="1">
        <v>-333450</v>
      </c>
      <c r="D4" s="1">
        <f>B4-C4</f>
      </c>
      <c r="E4" s="1">
        <v>-870389.18</v>
      </c>
      <c r="F4" s="1">
        <v>-818280</v>
      </c>
      <c r="G4" s="1">
        <f>E4-F4</f>
      </c>
    </row>
    <row r="5" spans="1:7" s="4" customFormat="1" x14ac:dyDescent="0.25">
      <c r="A5" s="4" t="s">
        <v>97</v>
      </c>
      <c r="B5" s="5">
        <f>SUM(B6:B7)</f>
      </c>
      <c r="C5" s="5">
        <f>SUM(C6:C7)</f>
      </c>
      <c r="D5" s="5">
        <f>B5-C5</f>
      </c>
      <c r="E5" s="5">
        <f>SUM(E6:E7)</f>
      </c>
      <c r="F5" s="5">
        <f>SUM(F6:F7)</f>
      </c>
      <c r="G5" s="5">
        <f>E5-F5</f>
      </c>
    </row>
    <row r="6" spans="1:7" x14ac:dyDescent="0.25">
      <c r="A6" t="s">
        <v>225</v>
      </c>
      <c r="B6" s="1">
        <v>-1781727.94</v>
      </c>
      <c r="C6" s="1">
        <v>-1835325</v>
      </c>
      <c r="D6" s="1">
        <f>B6-C6</f>
      </c>
      <c r="E6" s="1">
        <v>-4390727.94</v>
      </c>
      <c r="F6" s="1">
        <v>-4515565.8</v>
      </c>
      <c r="G6" s="1">
        <f>E6-F6</f>
      </c>
    </row>
    <row r="7" spans="1:7" x14ac:dyDescent="0.25">
      <c r="A7" t="s">
        <v>226</v>
      </c>
      <c r="B7" s="1">
        <v>-248981.77</v>
      </c>
      <c r="C7" s="1">
        <v>-232776.62</v>
      </c>
      <c r="D7" s="1">
        <f>B7-C7</f>
      </c>
      <c r="E7" s="1">
        <v>-596415.85</v>
      </c>
      <c r="F7" s="1">
        <v>-580323.5</v>
      </c>
      <c r="G7" s="1">
        <f>E7-F7</f>
      </c>
    </row>
    <row r="8" spans="1:7" s="4" customFormat="1" x14ac:dyDescent="0.25">
      <c r="A8" s="4" t="s">
        <v>227</v>
      </c>
      <c r="B8" s="5">
        <f>SUM(B9:B13)</f>
      </c>
      <c r="C8" s="5">
        <f>SUM(C9:C13)</f>
      </c>
      <c r="D8" s="5">
        <f>B8-C8</f>
      </c>
      <c r="E8" s="5">
        <f>SUM(E9:E13)</f>
      </c>
      <c r="F8" s="5">
        <f>SUM(F9:F13)</f>
      </c>
      <c r="G8" s="5">
        <f>E8-F8</f>
      </c>
    </row>
    <row r="9" spans="1:7" x14ac:dyDescent="0.25">
      <c r="A9" t="s">
        <v>228</v>
      </c>
      <c r="B9" s="1">
        <v>3628105.45</v>
      </c>
      <c r="C9" s="1">
        <v>3653374.44</v>
      </c>
      <c r="D9" s="1">
        <f>B9-C9</f>
      </c>
      <c r="E9" s="1">
        <v>9315348.44</v>
      </c>
      <c r="F9" s="1">
        <v>9316899.86</v>
      </c>
      <c r="G9" s="1">
        <f>E9-F9</f>
      </c>
    </row>
    <row r="10" spans="1:7" x14ac:dyDescent="0.25">
      <c r="A10" t="s">
        <v>229</v>
      </c>
      <c r="B10" s="1">
        <v>0</v>
      </c>
      <c r="C10" s="1">
        <v>105000</v>
      </c>
      <c r="D10" s="1">
        <f>B10-C10</f>
      </c>
      <c r="E10" s="1">
        <v>120000</v>
      </c>
      <c r="F10" s="1">
        <v>350000</v>
      </c>
      <c r="G10" s="1">
        <f>E10-F10</f>
      </c>
    </row>
    <row r="11" spans="1:7" x14ac:dyDescent="0.25">
      <c r="A11" t="s">
        <v>230</v>
      </c>
      <c r="B11" s="1">
        <v>-507831.42</v>
      </c>
      <c r="C11" s="1">
        <v>-461678.71</v>
      </c>
      <c r="D11" s="1">
        <f>B11-C11</f>
      </c>
      <c r="E11" s="1">
        <v>-1244685.61</v>
      </c>
      <c r="F11" s="1">
        <v>-1154564.1</v>
      </c>
      <c r="G11" s="1">
        <f>E11-F11</f>
      </c>
    </row>
    <row r="12" spans="1:7" x14ac:dyDescent="0.25">
      <c r="A12" t="s">
        <v>231</v>
      </c>
      <c r="B12" s="1">
        <v>0</v>
      </c>
      <c r="C12" s="1">
        <v>0</v>
      </c>
      <c r="D12" s="1">
        <f>B12-C12</f>
      </c>
      <c r="E12" s="1">
        <v>-15510.68</v>
      </c>
      <c r="F12" s="1">
        <v>0</v>
      </c>
      <c r="G12" s="1">
        <f>E12-F12</f>
      </c>
    </row>
    <row r="13" spans="1:7" x14ac:dyDescent="0.25">
      <c r="A13" t="s">
        <v>232</v>
      </c>
      <c r="B13" s="1">
        <v>-220150.5</v>
      </c>
      <c r="C13" s="1">
        <v>-208546.53</v>
      </c>
      <c r="D13" s="1">
        <f>B13-C13</f>
      </c>
      <c r="E13" s="1">
        <v>-765170.5</v>
      </c>
      <c r="F13" s="1">
        <v>-510004.6</v>
      </c>
      <c r="G13" s="1">
        <f>E13-F13</f>
      </c>
    </row>
    <row r="14" spans="1:7" s="4" customFormat="1" x14ac:dyDescent="0.25">
      <c r="A14" s="4" t="s">
        <v>233</v>
      </c>
      <c r="B14" s="5">
        <f>B2+B5+B8</f>
      </c>
      <c r="C14" s="5">
        <f>C2+C5+C8</f>
      </c>
      <c r="D14" s="5">
        <f>B14-C14</f>
      </c>
      <c r="E14" s="5">
        <f>E2+E5+E8</f>
      </c>
      <c r="F14" s="5">
        <f>F2+F5+F8</f>
      </c>
      <c r="G14" s="5">
        <f>E14-F14</f>
      </c>
    </row>
  </sheetData>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pane xSplit="1" ySplit="1" topLeftCell="B2" activePane="bottomRight" state="frozen"/>
      <selection pane="bottomRight"/>
    </sheetView>
  </sheetViews>
  <sheetFormatPr defaultRowHeight="15" outlineLevelRow="0" outlineLevelCol="0" x14ac:dyDescent="55"/>
  <cols>
    <col min="1" max="1" width="28" customWidth="1"/>
    <col min="2" max="4" width="15" style="1" customWidth="1"/>
    <col min="5" max="5" width="15" style="18" customWidth="1"/>
    <col min="6" max="10" width="15" style="1" customWidth="1"/>
  </cols>
  <sheetData>
    <row r="1" spans="1:10" s="2" customFormat="1" x14ac:dyDescent="0.25">
      <c r="A1" s="2" t="s">
        <v>72</v>
      </c>
      <c r="B1" s="3" t="s">
        <v>110</v>
      </c>
      <c r="C1" s="3" t="s">
        <v>234</v>
      </c>
      <c r="D1" s="3" t="s">
        <v>235</v>
      </c>
      <c r="E1" s="19" t="s">
        <v>236</v>
      </c>
      <c r="F1" s="3" t="s">
        <v>237</v>
      </c>
      <c r="G1" s="3" t="s">
        <v>238</v>
      </c>
      <c r="H1" s="3" t="s">
        <v>239</v>
      </c>
      <c r="I1" s="3" t="s">
        <v>240</v>
      </c>
      <c r="J1" s="3" t="s">
        <v>220</v>
      </c>
    </row>
    <row r="2" spans="1:10" x14ac:dyDescent="0.25">
      <c r="A2" t="s">
        <v>127</v>
      </c>
      <c r="B2" s="1">
        <v>9666899.86</v>
      </c>
      <c r="C2" s="1">
        <v>3628105.45</v>
      </c>
      <c r="D2" s="1">
        <f>B2-C2</f>
      </c>
      <c r="E2" s="18">
        <v>7</v>
      </c>
      <c r="F2" s="1">
        <f>D2/E2</f>
      </c>
      <c r="G2" s="1">
        <v>844075.06</v>
      </c>
      <c r="H2" s="1">
        <v>734591.73</v>
      </c>
      <c r="I2" s="1">
        <v>829606.14</v>
      </c>
      <c r="J2" s="1">
        <f>C2+I2*E2</f>
      </c>
    </row>
    <row r="3" spans="1:10" x14ac:dyDescent="0.25">
      <c r="A3" t="s">
        <v>92</v>
      </c>
      <c r="B3" s="1">
        <v>8512335.76</v>
      </c>
      <c r="C3" s="1">
        <v>3120274.03</v>
      </c>
      <c r="D3" s="1">
        <f>B3-C3</f>
      </c>
      <c r="E3" s="18">
        <v>7</v>
      </c>
      <c r="F3" s="1">
        <f>D3/E3</f>
      </c>
      <c r="G3" s="1">
        <v>745091.43</v>
      </c>
      <c r="H3" s="1">
        <v>632990.87</v>
      </c>
      <c r="I3" s="1">
        <v>722125.45</v>
      </c>
      <c r="J3" s="1">
        <f>C3+I3*E3</f>
      </c>
    </row>
    <row r="4" spans="1:10" s="4" customFormat="1" x14ac:dyDescent="0.25">
      <c r="A4" s="4" t="s">
        <v>100</v>
      </c>
      <c r="B4" s="5">
        <v>-779462.97</v>
      </c>
      <c r="C4" s="5">
        <v>-559661.7</v>
      </c>
      <c r="D4" s="5">
        <f>B4-C4</f>
      </c>
      <c r="E4" s="20">
        <v>7</v>
      </c>
      <c r="F4" s="5">
        <f>D4/E4</f>
      </c>
      <c r="G4" s="5">
        <v>-41498.72</v>
      </c>
      <c r="H4" s="5">
        <v>-112322.01</v>
      </c>
      <c r="I4" s="5">
        <v>-81723.36</v>
      </c>
      <c r="J4" s="5">
        <f>C4+I4*E4</f>
      </c>
    </row>
  </sheetData>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pane xSplit="1" ySplit="1" topLeftCell="B2" activePane="bottomRight" state="frozen"/>
      <selection pane="bottomRight"/>
    </sheetView>
  </sheetViews>
  <sheetFormatPr defaultRowHeight="15" outlineLevelRow="0" outlineLevelCol="0" x14ac:dyDescent="55"/>
  <cols>
    <col min="1" max="1" width="32" customWidth="1"/>
    <col min="2" max="14" width="11" style="1" customWidth="1"/>
  </cols>
  <sheetData>
    <row r="1" spans="1:14" s="2" customFormat="1" x14ac:dyDescent="0.25">
      <c r="A1" s="2" t="s">
        <v>72</v>
      </c>
      <c r="B1" s="3" t="s">
        <v>241</v>
      </c>
      <c r="C1" s="3" t="s">
        <v>242</v>
      </c>
      <c r="D1" s="3" t="s">
        <v>243</v>
      </c>
      <c r="E1" s="3" t="s">
        <v>244</v>
      </c>
      <c r="F1" s="3" t="s">
        <v>245</v>
      </c>
      <c r="G1" s="3" t="s">
        <v>246</v>
      </c>
      <c r="H1" s="3" t="s">
        <v>247</v>
      </c>
      <c r="I1" s="3" t="s">
        <v>73</v>
      </c>
      <c r="J1" s="3" t="s">
        <v>74</v>
      </c>
      <c r="K1" s="3" t="s">
        <v>75</v>
      </c>
      <c r="L1" s="3" t="s">
        <v>76</v>
      </c>
      <c r="M1" s="3" t="s">
        <v>77</v>
      </c>
      <c r="N1" s="3" t="s">
        <v>248</v>
      </c>
    </row>
    <row r="2" spans="1:14" s="4" customFormat="1" x14ac:dyDescent="0.25">
      <c r="A2" s="4" t="s">
        <v>126</v>
      </c>
      <c r="B2" s="5">
        <v>636623.6</v>
      </c>
      <c r="C2" s="5">
        <v>664416.42</v>
      </c>
      <c r="D2" s="5">
        <v>660574.05</v>
      </c>
      <c r="E2" s="5">
        <v>674675.25</v>
      </c>
      <c r="F2" s="5">
        <v>675189.34</v>
      </c>
      <c r="G2" s="5">
        <v>700542.84</v>
      </c>
      <c r="H2" s="5">
        <v>693350.36</v>
      </c>
      <c r="I2" s="5">
        <v>713938.97</v>
      </c>
      <c r="J2" s="5">
        <v>710391.29</v>
      </c>
      <c r="K2" s="5">
        <v>723985.67</v>
      </c>
      <c r="L2" s="5">
        <v>737936.92</v>
      </c>
      <c r="M2" s="5">
        <v>741852.6</v>
      </c>
      <c r="N2" s="5">
        <f>SUM(B2:M2)</f>
      </c>
    </row>
    <row r="3" spans="1:14" x14ac:dyDescent="0.25">
      <c r="A3" t="s">
        <v>127</v>
      </c>
      <c r="B3" s="1">
        <v>636623.6</v>
      </c>
      <c r="C3" s="1">
        <v>664416.42</v>
      </c>
      <c r="D3" s="1">
        <v>660574.05</v>
      </c>
      <c r="E3" s="1">
        <v>674675.25</v>
      </c>
      <c r="F3" s="1">
        <v>675189.34</v>
      </c>
      <c r="G3" s="1">
        <v>700542.84</v>
      </c>
      <c r="H3" s="1">
        <v>693350.36</v>
      </c>
      <c r="I3" s="1">
        <v>713938.97</v>
      </c>
      <c r="J3" s="1">
        <v>710391.29</v>
      </c>
      <c r="K3" s="1">
        <v>723985.67</v>
      </c>
      <c r="L3" s="1">
        <v>737936.92</v>
      </c>
      <c r="M3" s="1">
        <v>741852.6</v>
      </c>
      <c r="N3" s="1">
        <f>SUM(B3:M3)</f>
      </c>
    </row>
    <row r="4" spans="1:14" s="4" customFormat="1" x14ac:dyDescent="0.25">
      <c r="A4" s="4" t="s">
        <v>128</v>
      </c>
      <c r="B4" s="5">
        <v>636623.6</v>
      </c>
      <c r="C4" s="5">
        <v>664416.42</v>
      </c>
      <c r="D4" s="5">
        <v>660574.05</v>
      </c>
      <c r="E4" s="5">
        <v>674675.25</v>
      </c>
      <c r="F4" s="5">
        <v>675189.34</v>
      </c>
      <c r="G4" s="5">
        <v>700542.84</v>
      </c>
      <c r="H4" s="5">
        <v>693350.36</v>
      </c>
      <c r="I4" s="5">
        <v>713938.97</v>
      </c>
      <c r="J4" s="5">
        <v>710391.29</v>
      </c>
      <c r="K4" s="5">
        <v>723985.67</v>
      </c>
      <c r="L4" s="5">
        <v>737936.92</v>
      </c>
      <c r="M4" s="5">
        <v>741852.6</v>
      </c>
      <c r="N4" s="5">
        <f>SUM(B4:M4)</f>
      </c>
    </row>
    <row r="5" spans="1:14" s="4" customFormat="1" x14ac:dyDescent="0.25">
      <c r="A5" s="4" t="s">
        <v>129</v>
      </c>
      <c r="B5" s="5">
        <v>0</v>
      </c>
      <c r="C5" s="5">
        <v>0</v>
      </c>
      <c r="D5" s="5">
        <v>0</v>
      </c>
      <c r="E5" s="5">
        <v>0</v>
      </c>
      <c r="F5" s="5">
        <v>0</v>
      </c>
      <c r="G5" s="5">
        <v>0</v>
      </c>
      <c r="H5" s="5">
        <v>0</v>
      </c>
      <c r="I5" s="5">
        <v>0</v>
      </c>
      <c r="J5" s="5">
        <v>0</v>
      </c>
      <c r="K5" s="5">
        <v>0</v>
      </c>
      <c r="L5" s="5">
        <v>0</v>
      </c>
      <c r="M5" s="5">
        <v>0</v>
      </c>
      <c r="N5" s="5">
        <f>SUM(B5:M5)</f>
      </c>
    </row>
    <row r="6" spans="1:14" x14ac:dyDescent="0.25">
      <c r="A6" t="s">
        <v>130</v>
      </c>
      <c r="B6" s="1">
        <v>-95084.74</v>
      </c>
      <c r="C6" s="1">
        <v>-90964.99</v>
      </c>
      <c r="D6" s="1">
        <v>-94825.07</v>
      </c>
      <c r="E6" s="1">
        <v>-96606.5</v>
      </c>
      <c r="F6" s="1">
        <v>-96573.97</v>
      </c>
      <c r="G6" s="1">
        <v>-99118.74</v>
      </c>
      <c r="H6" s="1">
        <v>-97374.98</v>
      </c>
      <c r="I6" s="1">
        <v>-102134.41</v>
      </c>
      <c r="J6" s="1">
        <v>-100894.42</v>
      </c>
      <c r="K6" s="1">
        <v>-103138.5</v>
      </c>
      <c r="L6" s="1">
        <v>-102015.01</v>
      </c>
      <c r="M6" s="1">
        <v>-99649.08</v>
      </c>
      <c r="N6" s="1">
        <f>SUM(B6:M6)</f>
      </c>
    </row>
    <row r="7" spans="1:14" s="4" customFormat="1" x14ac:dyDescent="0.25">
      <c r="A7" s="4" t="s">
        <v>92</v>
      </c>
      <c r="B7" s="5">
        <v>541538.86</v>
      </c>
      <c r="C7" s="5">
        <v>573451.43</v>
      </c>
      <c r="D7" s="5">
        <v>565748.98</v>
      </c>
      <c r="E7" s="5">
        <v>578068.75</v>
      </c>
      <c r="F7" s="5">
        <v>578615.37</v>
      </c>
      <c r="G7" s="5">
        <v>601424.1</v>
      </c>
      <c r="H7" s="5">
        <v>595975.38</v>
      </c>
      <c r="I7" s="5">
        <v>611804.56</v>
      </c>
      <c r="J7" s="5">
        <v>609496.87</v>
      </c>
      <c r="K7" s="5">
        <v>620847.17</v>
      </c>
      <c r="L7" s="5">
        <v>635921.91</v>
      </c>
      <c r="M7" s="5">
        <v>642203.52</v>
      </c>
      <c r="N7" s="5">
        <f>SUM(B7:M7)</f>
      </c>
    </row>
    <row r="8" spans="1:14" x14ac:dyDescent="0.25">
      <c r="A8" t="s">
        <v>131</v>
      </c>
      <c r="B8" s="1">
        <v>-708269.44</v>
      </c>
      <c r="C8" s="1">
        <v>-741946.96</v>
      </c>
      <c r="D8" s="1">
        <v>-686274.79</v>
      </c>
      <c r="E8" s="1">
        <v>-720931.44</v>
      </c>
      <c r="F8" s="1">
        <v>-712881.91</v>
      </c>
      <c r="G8" s="1">
        <v>-741307.1</v>
      </c>
      <c r="H8" s="1">
        <v>-722344.28</v>
      </c>
      <c r="I8" s="1">
        <v>-745168.28</v>
      </c>
      <c r="J8" s="1">
        <v>-698828.82</v>
      </c>
      <c r="K8" s="1">
        <v>-739014.94</v>
      </c>
      <c r="L8" s="1">
        <v>-725781.87</v>
      </c>
      <c r="M8" s="1">
        <v>-771141.82</v>
      </c>
      <c r="N8" s="1">
        <f>SUM(B8:M8)</f>
      </c>
    </row>
    <row r="9" spans="1:14" s="4" customFormat="1" x14ac:dyDescent="0.25">
      <c r="A9" s="4" t="s">
        <v>100</v>
      </c>
      <c r="B9" s="5">
        <v>-166730.58</v>
      </c>
      <c r="C9" s="5">
        <v>-168495.53</v>
      </c>
      <c r="D9" s="5">
        <v>-120525.81</v>
      </c>
      <c r="E9" s="5">
        <v>-142862.69</v>
      </c>
      <c r="F9" s="5">
        <v>-134266.54</v>
      </c>
      <c r="G9" s="5">
        <v>-139883</v>
      </c>
      <c r="H9" s="5">
        <v>-126368.9</v>
      </c>
      <c r="I9" s="5">
        <v>-133363.72</v>
      </c>
      <c r="J9" s="5">
        <v>-89331.95</v>
      </c>
      <c r="K9" s="5">
        <v>-118167.77</v>
      </c>
      <c r="L9" s="5">
        <v>-89859.96</v>
      </c>
      <c r="M9" s="5">
        <v>-128938.3</v>
      </c>
      <c r="N9" s="5">
        <f>SUM(B9:M9)</f>
      </c>
    </row>
    <row r="11" spans="1:14" s="4" customFormat="1" x14ac:dyDescent="0.25">
      <c r="A11" s="4" t="s">
        <v>249</v>
      </c>
      <c r="B11" s="5" t="s">
        <v>250</v>
      </c>
      <c r="C11" s="5" t="s">
        <v>251</v>
      </c>
      <c r="D11" s="5" t="s">
        <v>252</v>
      </c>
      <c r="E11" s="5" t="s">
        <v>253</v>
      </c>
      <c r="F11" s="5" t="s">
        <v>254</v>
      </c>
      <c r="G11" s="5" t="s">
        <v>255</v>
      </c>
      <c r="H11" s="5" t="s">
        <v>256</v>
      </c>
      <c r="I11" s="5" t="s">
        <v>257</v>
      </c>
      <c r="J11" s="5" t="s">
        <v>258</v>
      </c>
      <c r="K11" s="5" t="s">
        <v>259</v>
      </c>
      <c r="L11" s="5" t="s">
        <v>260</v>
      </c>
      <c r="M11" s="5" t="s">
        <v>261</v>
      </c>
      <c r="N11" s="5"/>
    </row>
    <row r="12" spans="1:14" s="4" customFormat="1" x14ac:dyDescent="0.25">
      <c r="A12" s="4" t="s">
        <v>126</v>
      </c>
      <c r="B12" s="5"/>
      <c r="C12" s="5"/>
      <c r="D12" s="5"/>
      <c r="E12" s="5"/>
      <c r="F12" s="5"/>
      <c r="G12" s="5"/>
      <c r="H12" s="5">
        <v>607304.82</v>
      </c>
      <c r="I12" s="5">
        <v>626866.07</v>
      </c>
      <c r="J12" s="5">
        <v>628762.48</v>
      </c>
      <c r="K12" s="5">
        <v>637365.44</v>
      </c>
      <c r="L12" s="5">
        <v>655952.28</v>
      </c>
      <c r="M12" s="5">
        <v>638395.51</v>
      </c>
      <c r="N12" s="5"/>
    </row>
    <row r="13" spans="1:14" x14ac:dyDescent="0.25">
      <c r="A13" t="s">
        <v>127</v>
      </c>
      <c r="B13" s="1"/>
      <c r="C13" s="1"/>
      <c r="D13" s="1"/>
      <c r="E13" s="1"/>
      <c r="F13" s="1"/>
      <c r="G13" s="1"/>
      <c r="H13" s="1">
        <v>607304.82</v>
      </c>
      <c r="I13" s="1">
        <v>626866.07</v>
      </c>
      <c r="J13" s="1">
        <v>628762.48</v>
      </c>
      <c r="K13" s="1">
        <v>637365.44</v>
      </c>
      <c r="L13" s="1">
        <v>655952.28</v>
      </c>
      <c r="M13" s="1">
        <v>638395.51</v>
      </c>
      <c r="N13" s="1"/>
    </row>
    <row r="14" spans="1:14" s="4" customFormat="1" x14ac:dyDescent="0.25">
      <c r="A14" s="4" t="s">
        <v>128</v>
      </c>
      <c r="B14" s="5"/>
      <c r="C14" s="5"/>
      <c r="D14" s="5"/>
      <c r="E14" s="5"/>
      <c r="F14" s="5"/>
      <c r="G14" s="5"/>
      <c r="H14" s="5">
        <v>607304.82</v>
      </c>
      <c r="I14" s="5">
        <v>626866.07</v>
      </c>
      <c r="J14" s="5">
        <v>628762.48</v>
      </c>
      <c r="K14" s="5">
        <v>637365.44</v>
      </c>
      <c r="L14" s="5">
        <v>655952.28</v>
      </c>
      <c r="M14" s="5">
        <v>638395.51</v>
      </c>
      <c r="N14" s="5"/>
    </row>
    <row r="15" spans="1:14" s="4" customFormat="1" x14ac:dyDescent="0.25">
      <c r="A15" s="4" t="s">
        <v>129</v>
      </c>
      <c r="B15" s="5"/>
      <c r="C15" s="5"/>
      <c r="D15" s="5"/>
      <c r="E15" s="5"/>
      <c r="F15" s="5"/>
      <c r="G15" s="5"/>
      <c r="H15" s="5">
        <v>0</v>
      </c>
      <c r="I15" s="5">
        <v>0</v>
      </c>
      <c r="J15" s="5">
        <v>0</v>
      </c>
      <c r="K15" s="5">
        <v>0</v>
      </c>
      <c r="L15" s="5">
        <v>0</v>
      </c>
      <c r="M15" s="5">
        <v>0</v>
      </c>
      <c r="N15" s="5"/>
    </row>
    <row r="16" spans="1:14" x14ac:dyDescent="0.25">
      <c r="A16" t="s">
        <v>130</v>
      </c>
      <c r="B16" s="1"/>
      <c r="C16" s="1"/>
      <c r="D16" s="1"/>
      <c r="E16" s="1"/>
      <c r="F16" s="1"/>
      <c r="G16" s="1"/>
      <c r="H16" s="1">
        <v>-89662.43</v>
      </c>
      <c r="I16" s="1">
        <v>-85468.85</v>
      </c>
      <c r="J16" s="1">
        <v>-89524.59</v>
      </c>
      <c r="K16" s="1">
        <v>-86747.87</v>
      </c>
      <c r="L16" s="1">
        <v>-89195.14</v>
      </c>
      <c r="M16" s="1">
        <v>-93808.69</v>
      </c>
      <c r="N16" s="1"/>
    </row>
    <row r="17" spans="1:14" s="4" customFormat="1" x14ac:dyDescent="0.25">
      <c r="A17" s="4" t="s">
        <v>92</v>
      </c>
      <c r="B17" s="5"/>
      <c r="C17" s="5"/>
      <c r="D17" s="5"/>
      <c r="E17" s="5"/>
      <c r="F17" s="5"/>
      <c r="G17" s="5"/>
      <c r="H17" s="5">
        <v>517642.39</v>
      </c>
      <c r="I17" s="5">
        <v>541397.22</v>
      </c>
      <c r="J17" s="5">
        <v>539237.89</v>
      </c>
      <c r="K17" s="5">
        <v>550617.57</v>
      </c>
      <c r="L17" s="5">
        <v>566757.14</v>
      </c>
      <c r="M17" s="5">
        <v>544586.82</v>
      </c>
      <c r="N17" s="5"/>
    </row>
    <row r="18" spans="1:14" x14ac:dyDescent="0.25">
      <c r="A18" t="s">
        <v>131</v>
      </c>
      <c r="B18" s="1"/>
      <c r="C18" s="1"/>
      <c r="D18" s="1"/>
      <c r="E18" s="1"/>
      <c r="F18" s="1"/>
      <c r="G18" s="1"/>
      <c r="H18" s="1">
        <v>-688964.9</v>
      </c>
      <c r="I18" s="1">
        <v>-710923.55</v>
      </c>
      <c r="J18" s="1">
        <v>-680087.46</v>
      </c>
      <c r="K18" s="1">
        <v>-721664.28</v>
      </c>
      <c r="L18" s="1">
        <v>-710578.76</v>
      </c>
      <c r="M18" s="1">
        <v>-713451.29</v>
      </c>
      <c r="N18" s="1"/>
    </row>
    <row r="19" spans="1:14" s="4" customFormat="1" x14ac:dyDescent="0.25">
      <c r="A19" s="4" t="s">
        <v>100</v>
      </c>
      <c r="B19" s="5"/>
      <c r="C19" s="5"/>
      <c r="D19" s="5"/>
      <c r="E19" s="5"/>
      <c r="F19" s="5"/>
      <c r="G19" s="5"/>
      <c r="H19" s="5">
        <v>-171322.51</v>
      </c>
      <c r="I19" s="5">
        <v>-169526.33</v>
      </c>
      <c r="J19" s="5">
        <v>-140849.57</v>
      </c>
      <c r="K19" s="5">
        <v>-171046.71</v>
      </c>
      <c r="L19" s="5">
        <v>-143821.62</v>
      </c>
      <c r="M19" s="5">
        <v>-168864.47</v>
      </c>
      <c r="N19" s="5"/>
    </row>
  </sheetData>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workbookViewId="0">
      <pane xSplit="1" ySplit="1" topLeftCell="B2" activePane="bottomRight" state="frozen"/>
      <selection pane="bottomRight"/>
    </sheetView>
  </sheetViews>
  <sheetFormatPr defaultRowHeight="15" outlineLevelRow="0" outlineLevelCol="0" x14ac:dyDescent="55"/>
  <cols>
    <col min="1" max="1" width="32" customWidth="1"/>
    <col min="2" max="16" width="11" style="1" customWidth="1"/>
  </cols>
  <sheetData>
    <row r="1" spans="1:16" s="2" customFormat="1" x14ac:dyDescent="0.25">
      <c r="A1" s="2" t="s">
        <v>72</v>
      </c>
      <c r="B1" s="3" t="s">
        <v>78</v>
      </c>
      <c r="C1" s="3" t="s">
        <v>79</v>
      </c>
      <c r="D1" s="3" t="s">
        <v>80</v>
      </c>
      <c r="E1" s="3" t="s">
        <v>81</v>
      </c>
      <c r="F1" s="3" t="s">
        <v>82</v>
      </c>
      <c r="G1" s="3" t="s">
        <v>83</v>
      </c>
      <c r="H1" s="3" t="s">
        <v>84</v>
      </c>
      <c r="I1" s="3" t="s">
        <v>262</v>
      </c>
      <c r="J1" s="3" t="s">
        <v>263</v>
      </c>
      <c r="K1" s="3" t="s">
        <v>264</v>
      </c>
      <c r="L1" s="3" t="s">
        <v>265</v>
      </c>
      <c r="M1" s="3" t="s">
        <v>266</v>
      </c>
      <c r="N1" s="3" t="s">
        <v>38</v>
      </c>
      <c r="O1" s="3" t="s">
        <v>36</v>
      </c>
      <c r="P1" s="3" t="s">
        <v>267</v>
      </c>
    </row>
    <row r="2" spans="1:16" s="4" customFormat="1" x14ac:dyDescent="0.25">
      <c r="A2" s="4" t="s">
        <v>126</v>
      </c>
      <c r="B2" s="5">
        <v>769709</v>
      </c>
      <c r="C2" s="5">
        <v>815564</v>
      </c>
      <c r="D2" s="5">
        <v>834290.88</v>
      </c>
      <c r="E2" s="5">
        <v>853301</v>
      </c>
      <c r="F2" s="5">
        <v>864431.84</v>
      </c>
      <c r="G2" s="5">
        <v>875684.83</v>
      </c>
      <c r="H2" s="5">
        <v>887061.43</v>
      </c>
      <c r="I2" s="5">
        <v>898563.12</v>
      </c>
      <c r="J2" s="5">
        <v>910191.38</v>
      </c>
      <c r="K2" s="5">
        <v>921947.72</v>
      </c>
      <c r="L2" s="5">
        <v>933833.68</v>
      </c>
      <c r="M2" s="5">
        <v>945850.8</v>
      </c>
      <c r="N2" s="5">
        <f>SUM(B2:M2)</f>
      </c>
      <c r="O2" s="5">
        <f>N12</f>
      </c>
      <c r="P2" s="5">
        <f>N2-O2</f>
      </c>
    </row>
    <row r="3" spans="1:16" x14ac:dyDescent="0.25">
      <c r="A3" t="s">
        <v>127</v>
      </c>
      <c r="B3" s="1">
        <v>764109</v>
      </c>
      <c r="C3" s="1">
        <v>806364</v>
      </c>
      <c r="D3" s="1">
        <v>825090.88</v>
      </c>
      <c r="E3" s="1">
        <v>836101</v>
      </c>
      <c r="F3" s="1">
        <v>847231.84</v>
      </c>
      <c r="G3" s="1">
        <v>858484.83</v>
      </c>
      <c r="H3" s="1">
        <v>869861.43</v>
      </c>
      <c r="I3" s="1">
        <v>881363.12</v>
      </c>
      <c r="J3" s="1">
        <v>892991.38</v>
      </c>
      <c r="K3" s="1">
        <v>904747.72</v>
      </c>
      <c r="L3" s="1">
        <v>916633.68</v>
      </c>
      <c r="M3" s="1">
        <v>928650.8</v>
      </c>
      <c r="N3" s="1">
        <f>SUM(B3:M3)</f>
      </c>
      <c r="O3" s="1">
        <f>N13</f>
      </c>
      <c r="P3" s="1">
        <f>N3-O3</f>
      </c>
    </row>
    <row r="4" spans="1:16" s="4" customFormat="1" x14ac:dyDescent="0.25">
      <c r="A4" s="4" t="s">
        <v>128</v>
      </c>
      <c r="B4" s="5">
        <v>764109</v>
      </c>
      <c r="C4" s="5">
        <v>786364</v>
      </c>
      <c r="D4" s="5">
        <v>805090.88</v>
      </c>
      <c r="E4" s="5">
        <v>816101</v>
      </c>
      <c r="F4" s="5">
        <v>827231.84</v>
      </c>
      <c r="G4" s="5">
        <v>838484.83</v>
      </c>
      <c r="H4" s="5">
        <v>849861.43</v>
      </c>
      <c r="I4" s="5">
        <v>861363.12</v>
      </c>
      <c r="J4" s="5">
        <v>872991.38</v>
      </c>
      <c r="K4" s="5">
        <v>884747.72</v>
      </c>
      <c r="L4" s="5">
        <v>896633.68</v>
      </c>
      <c r="M4" s="5">
        <v>908650.8</v>
      </c>
      <c r="N4" s="5">
        <f>SUM(B4:M4)</f>
      </c>
      <c r="O4" s="5">
        <f>N14</f>
      </c>
      <c r="P4" s="5">
        <f>N4-O4</f>
      </c>
    </row>
    <row r="5" spans="1:16" s="4" customFormat="1" x14ac:dyDescent="0.25">
      <c r="A5" s="4" t="s">
        <v>129</v>
      </c>
      <c r="B5" s="5">
        <v>0</v>
      </c>
      <c r="C5" s="5">
        <v>20000</v>
      </c>
      <c r="D5" s="5">
        <v>20000</v>
      </c>
      <c r="E5" s="5">
        <v>20000</v>
      </c>
      <c r="F5" s="5">
        <v>20000</v>
      </c>
      <c r="G5" s="5">
        <v>20000</v>
      </c>
      <c r="H5" s="5">
        <v>20000</v>
      </c>
      <c r="I5" s="5">
        <v>20000</v>
      </c>
      <c r="J5" s="5">
        <v>20000</v>
      </c>
      <c r="K5" s="5">
        <v>20000</v>
      </c>
      <c r="L5" s="5">
        <v>20000</v>
      </c>
      <c r="M5" s="5">
        <v>20000</v>
      </c>
      <c r="N5" s="5">
        <f>SUM(B5:M5)</f>
      </c>
      <c r="O5" s="5">
        <f>N15</f>
      </c>
      <c r="P5" s="5">
        <f>N5-O5</f>
      </c>
    </row>
    <row r="6" spans="1:16" x14ac:dyDescent="0.25">
      <c r="A6" t="s">
        <v>130</v>
      </c>
      <c r="B6" s="1">
        <v>-100646</v>
      </c>
      <c r="C6" s="1">
        <v>-104227.11</v>
      </c>
      <c r="D6" s="1">
        <v>-106624.6</v>
      </c>
      <c r="E6" s="1">
        <v>-108045.75</v>
      </c>
      <c r="F6" s="1">
        <v>-109482.53</v>
      </c>
      <c r="G6" s="1">
        <v>-110935.13</v>
      </c>
      <c r="H6" s="1">
        <v>-112403.74</v>
      </c>
      <c r="I6" s="1">
        <v>-113888.56</v>
      </c>
      <c r="J6" s="1">
        <v>-115389.77</v>
      </c>
      <c r="K6" s="1">
        <v>-116907.57</v>
      </c>
      <c r="L6" s="1">
        <v>-118442.16</v>
      </c>
      <c r="M6" s="1">
        <v>-119993.74</v>
      </c>
      <c r="N6" s="1">
        <f>SUM(B6:M6)</f>
      </c>
      <c r="O6" s="1">
        <f>N16</f>
      </c>
      <c r="P6" s="1">
        <f>N6-O6</f>
      </c>
    </row>
    <row r="7" spans="1:16" s="4" customFormat="1" x14ac:dyDescent="0.25">
      <c r="A7" s="4" t="s">
        <v>92</v>
      </c>
      <c r="B7" s="5">
        <v>663463</v>
      </c>
      <c r="C7" s="5">
        <v>702136.89</v>
      </c>
      <c r="D7" s="5">
        <v>718466.27</v>
      </c>
      <c r="E7" s="5">
        <v>728055.25</v>
      </c>
      <c r="F7" s="5">
        <v>737749.31</v>
      </c>
      <c r="G7" s="5">
        <v>747549.7</v>
      </c>
      <c r="H7" s="5">
        <v>757457.69</v>
      </c>
      <c r="I7" s="5">
        <v>767474.56</v>
      </c>
      <c r="J7" s="5">
        <v>777601.61</v>
      </c>
      <c r="K7" s="5">
        <v>787840.15</v>
      </c>
      <c r="L7" s="5">
        <v>798191.52</v>
      </c>
      <c r="M7" s="5">
        <v>808657.06</v>
      </c>
      <c r="N7" s="5">
        <f>SUM(B7:M7)</f>
      </c>
      <c r="O7" s="5">
        <f>N17</f>
      </c>
      <c r="P7" s="5">
        <f>N7-O7</f>
      </c>
    </row>
    <row r="8" spans="1:16" x14ac:dyDescent="0.25">
      <c r="A8" t="s">
        <v>131</v>
      </c>
      <c r="B8" s="1">
        <v>-787641.95</v>
      </c>
      <c r="C8" s="1">
        <v>-806549.95</v>
      </c>
      <c r="D8" s="1">
        <v>-806549.95</v>
      </c>
      <c r="E8" s="1">
        <v>-806549.95</v>
      </c>
      <c r="F8" s="1">
        <v>-806549.95</v>
      </c>
      <c r="G8" s="1">
        <v>-806549.95</v>
      </c>
      <c r="H8" s="1">
        <v>-806549.95</v>
      </c>
      <c r="I8" s="1">
        <v>-806549.95</v>
      </c>
      <c r="J8" s="1">
        <v>-806549.95</v>
      </c>
      <c r="K8" s="1">
        <v>-806549.95</v>
      </c>
      <c r="L8" s="1">
        <v>-806549.95</v>
      </c>
      <c r="M8" s="1">
        <v>-806549.95</v>
      </c>
      <c r="N8" s="1">
        <f>SUM(B8:M8)</f>
      </c>
      <c r="O8" s="1">
        <f>N18</f>
      </c>
      <c r="P8" s="1">
        <f>N8-O8</f>
      </c>
    </row>
    <row r="9" spans="1:16" s="4" customFormat="1" x14ac:dyDescent="0.25">
      <c r="A9" s="4" t="s">
        <v>100</v>
      </c>
      <c r="B9" s="5">
        <v>-124178.95</v>
      </c>
      <c r="C9" s="5">
        <v>-104413.06</v>
      </c>
      <c r="D9" s="5">
        <v>-88083.68</v>
      </c>
      <c r="E9" s="5">
        <v>-78494.7</v>
      </c>
      <c r="F9" s="5">
        <v>-68800.64</v>
      </c>
      <c r="G9" s="5">
        <v>-59000.25</v>
      </c>
      <c r="H9" s="5">
        <v>-49092.26</v>
      </c>
      <c r="I9" s="5">
        <v>-39075.39</v>
      </c>
      <c r="J9" s="5">
        <v>-28948.34</v>
      </c>
      <c r="K9" s="5">
        <v>-18709.8</v>
      </c>
      <c r="L9" s="5">
        <v>-8358.43</v>
      </c>
      <c r="M9" s="5">
        <v>2107.11</v>
      </c>
      <c r="N9" s="5">
        <f>SUM(B9:M9)</f>
      </c>
      <c r="O9" s="5">
        <f>N19</f>
      </c>
      <c r="P9" s="5">
        <f>N9-O9</f>
      </c>
    </row>
    <row r="11" spans="1:16" s="4" customFormat="1" x14ac:dyDescent="0.25">
      <c r="A11" s="4" t="s">
        <v>268</v>
      </c>
      <c r="B11" s="5" t="s">
        <v>241</v>
      </c>
      <c r="C11" s="5" t="s">
        <v>242</v>
      </c>
      <c r="D11" s="5" t="s">
        <v>243</v>
      </c>
      <c r="E11" s="5" t="s">
        <v>244</v>
      </c>
      <c r="F11" s="5" t="s">
        <v>245</v>
      </c>
      <c r="G11" s="5" t="s">
        <v>246</v>
      </c>
      <c r="H11" s="5" t="s">
        <v>247</v>
      </c>
      <c r="I11" s="5" t="s">
        <v>73</v>
      </c>
      <c r="J11" s="5" t="s">
        <v>74</v>
      </c>
      <c r="K11" s="5" t="s">
        <v>75</v>
      </c>
      <c r="L11" s="5" t="s">
        <v>76</v>
      </c>
      <c r="M11" s="5" t="s">
        <v>77</v>
      </c>
      <c r="N11" s="5" t="s">
        <v>248</v>
      </c>
      <c r="O11" s="5"/>
      <c r="P11" s="5"/>
    </row>
    <row r="12" spans="1:16" s="4" customFormat="1" x14ac:dyDescent="0.25">
      <c r="A12" s="4" t="s">
        <v>126</v>
      </c>
      <c r="B12" s="5">
        <v>636623.6</v>
      </c>
      <c r="C12" s="5">
        <v>664416.42</v>
      </c>
      <c r="D12" s="5">
        <v>660574.05</v>
      </c>
      <c r="E12" s="5">
        <v>674675.25</v>
      </c>
      <c r="F12" s="5">
        <v>675189.34</v>
      </c>
      <c r="G12" s="5">
        <v>700542.84</v>
      </c>
      <c r="H12" s="5">
        <v>693350.36</v>
      </c>
      <c r="I12" s="5">
        <v>713938.97</v>
      </c>
      <c r="J12" s="5">
        <v>710391.29</v>
      </c>
      <c r="K12" s="5">
        <v>723985.67</v>
      </c>
      <c r="L12" s="5">
        <v>737936.92</v>
      </c>
      <c r="M12" s="5">
        <v>741852.6</v>
      </c>
      <c r="N12" s="5">
        <f>SUM(B12:M12)</f>
      </c>
      <c r="O12" s="5"/>
      <c r="P12" s="5"/>
    </row>
    <row r="13" spans="1:16" x14ac:dyDescent="0.25">
      <c r="A13" t="s">
        <v>127</v>
      </c>
      <c r="B13" s="1">
        <v>636623.6</v>
      </c>
      <c r="C13" s="1">
        <v>664416.42</v>
      </c>
      <c r="D13" s="1">
        <v>660574.05</v>
      </c>
      <c r="E13" s="1">
        <v>674675.25</v>
      </c>
      <c r="F13" s="1">
        <v>675189.34</v>
      </c>
      <c r="G13" s="1">
        <v>700542.84</v>
      </c>
      <c r="H13" s="1">
        <v>693350.36</v>
      </c>
      <c r="I13" s="1">
        <v>713938.97</v>
      </c>
      <c r="J13" s="1">
        <v>710391.29</v>
      </c>
      <c r="K13" s="1">
        <v>723985.67</v>
      </c>
      <c r="L13" s="1">
        <v>737936.92</v>
      </c>
      <c r="M13" s="1">
        <v>741852.6</v>
      </c>
      <c r="N13" s="1">
        <f>SUM(B13:M13)</f>
      </c>
      <c r="O13" s="1"/>
      <c r="P13" s="1"/>
    </row>
    <row r="14" spans="1:16" s="4" customFormat="1" x14ac:dyDescent="0.25">
      <c r="A14" s="4" t="s">
        <v>128</v>
      </c>
      <c r="B14" s="5">
        <v>636623.6</v>
      </c>
      <c r="C14" s="5">
        <v>664416.42</v>
      </c>
      <c r="D14" s="5">
        <v>660574.05</v>
      </c>
      <c r="E14" s="5">
        <v>674675.25</v>
      </c>
      <c r="F14" s="5">
        <v>675189.34</v>
      </c>
      <c r="G14" s="5">
        <v>700542.84</v>
      </c>
      <c r="H14" s="5">
        <v>693350.36</v>
      </c>
      <c r="I14" s="5">
        <v>713938.97</v>
      </c>
      <c r="J14" s="5">
        <v>710391.29</v>
      </c>
      <c r="K14" s="5">
        <v>723985.67</v>
      </c>
      <c r="L14" s="5">
        <v>737936.92</v>
      </c>
      <c r="M14" s="5">
        <v>741852.6</v>
      </c>
      <c r="N14" s="5">
        <f>SUM(B14:M14)</f>
      </c>
      <c r="O14" s="5"/>
      <c r="P14" s="5"/>
    </row>
    <row r="15" spans="1:16" s="4" customFormat="1" x14ac:dyDescent="0.25">
      <c r="A15" s="4" t="s">
        <v>129</v>
      </c>
      <c r="B15" s="5">
        <v>0</v>
      </c>
      <c r="C15" s="5">
        <v>0</v>
      </c>
      <c r="D15" s="5">
        <v>0</v>
      </c>
      <c r="E15" s="5">
        <v>0</v>
      </c>
      <c r="F15" s="5">
        <v>0</v>
      </c>
      <c r="G15" s="5">
        <v>0</v>
      </c>
      <c r="H15" s="5">
        <v>0</v>
      </c>
      <c r="I15" s="5">
        <v>0</v>
      </c>
      <c r="J15" s="5">
        <v>0</v>
      </c>
      <c r="K15" s="5">
        <v>0</v>
      </c>
      <c r="L15" s="5">
        <v>0</v>
      </c>
      <c r="M15" s="5">
        <v>0</v>
      </c>
      <c r="N15" s="5">
        <f>SUM(B15:M15)</f>
      </c>
      <c r="O15" s="5"/>
      <c r="P15" s="5"/>
    </row>
    <row r="16" spans="1:16" x14ac:dyDescent="0.25">
      <c r="A16" t="s">
        <v>130</v>
      </c>
      <c r="B16" s="1">
        <v>-95084.74</v>
      </c>
      <c r="C16" s="1">
        <v>-90964.99</v>
      </c>
      <c r="D16" s="1">
        <v>-94825.07</v>
      </c>
      <c r="E16" s="1">
        <v>-96606.5</v>
      </c>
      <c r="F16" s="1">
        <v>-96573.97</v>
      </c>
      <c r="G16" s="1">
        <v>-99118.74</v>
      </c>
      <c r="H16" s="1">
        <v>-97374.98</v>
      </c>
      <c r="I16" s="1">
        <v>-102134.41</v>
      </c>
      <c r="J16" s="1">
        <v>-100894.42</v>
      </c>
      <c r="K16" s="1">
        <v>-103138.5</v>
      </c>
      <c r="L16" s="1">
        <v>-102015.01</v>
      </c>
      <c r="M16" s="1">
        <v>-99649.08</v>
      </c>
      <c r="N16" s="1">
        <f>SUM(B16:M16)</f>
      </c>
      <c r="O16" s="1"/>
      <c r="P16" s="1"/>
    </row>
    <row r="17" spans="1:16" s="4" customFormat="1" x14ac:dyDescent="0.25">
      <c r="A17" s="4" t="s">
        <v>92</v>
      </c>
      <c r="B17" s="5">
        <v>541538.86</v>
      </c>
      <c r="C17" s="5">
        <v>573451.43</v>
      </c>
      <c r="D17" s="5">
        <v>565748.98</v>
      </c>
      <c r="E17" s="5">
        <v>578068.75</v>
      </c>
      <c r="F17" s="5">
        <v>578615.37</v>
      </c>
      <c r="G17" s="5">
        <v>601424.1</v>
      </c>
      <c r="H17" s="5">
        <v>595975.38</v>
      </c>
      <c r="I17" s="5">
        <v>611804.56</v>
      </c>
      <c r="J17" s="5">
        <v>609496.87</v>
      </c>
      <c r="K17" s="5">
        <v>620847.17</v>
      </c>
      <c r="L17" s="5">
        <v>635921.91</v>
      </c>
      <c r="M17" s="5">
        <v>642203.52</v>
      </c>
      <c r="N17" s="5">
        <f>SUM(B17:M17)</f>
      </c>
      <c r="O17" s="5"/>
      <c r="P17" s="5"/>
    </row>
    <row r="18" spans="1:16" x14ac:dyDescent="0.25">
      <c r="A18" t="s">
        <v>131</v>
      </c>
      <c r="B18" s="1">
        <v>-708269.44</v>
      </c>
      <c r="C18" s="1">
        <v>-741946.96</v>
      </c>
      <c r="D18" s="1">
        <v>-686274.79</v>
      </c>
      <c r="E18" s="1">
        <v>-720931.44</v>
      </c>
      <c r="F18" s="1">
        <v>-712881.91</v>
      </c>
      <c r="G18" s="1">
        <v>-741307.1</v>
      </c>
      <c r="H18" s="1">
        <v>-722344.28</v>
      </c>
      <c r="I18" s="1">
        <v>-745168.28</v>
      </c>
      <c r="J18" s="1">
        <v>-698828.82</v>
      </c>
      <c r="K18" s="1">
        <v>-739014.94</v>
      </c>
      <c r="L18" s="1">
        <v>-725781.87</v>
      </c>
      <c r="M18" s="1">
        <v>-771141.82</v>
      </c>
      <c r="N18" s="1">
        <f>SUM(B18:M18)</f>
      </c>
      <c r="O18" s="1"/>
      <c r="P18" s="1"/>
    </row>
    <row r="19" spans="1:16" s="4" customFormat="1" x14ac:dyDescent="0.25">
      <c r="A19" s="4" t="s">
        <v>100</v>
      </c>
      <c r="B19" s="5">
        <v>-166730.58</v>
      </c>
      <c r="C19" s="5">
        <v>-168495.53</v>
      </c>
      <c r="D19" s="5">
        <v>-120525.81</v>
      </c>
      <c r="E19" s="5">
        <v>-142862.69</v>
      </c>
      <c r="F19" s="5">
        <v>-134266.54</v>
      </c>
      <c r="G19" s="5">
        <v>-139883</v>
      </c>
      <c r="H19" s="5">
        <v>-126368.9</v>
      </c>
      <c r="I19" s="5">
        <v>-133363.72</v>
      </c>
      <c r="J19" s="5">
        <v>-89331.95</v>
      </c>
      <c r="K19" s="5">
        <v>-118167.77</v>
      </c>
      <c r="L19" s="5">
        <v>-89859.96</v>
      </c>
      <c r="M19" s="5">
        <v>-128938.3</v>
      </c>
      <c r="N19" s="5">
        <f>SUM(B19:M19)</f>
      </c>
      <c r="O19" s="5"/>
      <c r="P19" s="5"/>
    </row>
  </sheetData>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4" width="14" style="1" customWidth="1"/>
    <col min="5" max="5" width="22" style="1" customWidth="1"/>
    <col min="6" max="15" width="12" style="1" customWidth="1"/>
  </cols>
  <sheetData>
    <row r="1" spans="1:15" s="2" customFormat="1" x14ac:dyDescent="0.25">
      <c r="A1" s="2" t="s">
        <v>72</v>
      </c>
      <c r="B1" s="3" t="s">
        <v>269</v>
      </c>
      <c r="C1" s="3" t="s">
        <v>270</v>
      </c>
      <c r="D1" s="3" t="s">
        <v>267</v>
      </c>
      <c r="E1" s="3" t="s">
        <v>271</v>
      </c>
      <c r="F1" s="3"/>
      <c r="G1" s="3"/>
      <c r="H1" s="3"/>
      <c r="I1" s="3"/>
      <c r="J1" s="3"/>
      <c r="K1" s="3"/>
      <c r="L1" s="3"/>
      <c r="M1" s="3"/>
      <c r="N1" s="3"/>
      <c r="O1" s="3"/>
    </row>
    <row r="2" spans="1:15" s="4" customFormat="1" x14ac:dyDescent="0.25">
      <c r="A2" s="4" t="s">
        <v>86</v>
      </c>
      <c r="B2" s="5">
        <v>9443151.52</v>
      </c>
      <c r="C2" s="5">
        <v>9435348.43</v>
      </c>
      <c r="D2" s="5">
        <f>C2-B2</f>
      </c>
      <c r="E2" s="5"/>
      <c r="F2" s="5"/>
      <c r="G2" s="5"/>
      <c r="H2" s="5"/>
      <c r="I2" s="5"/>
      <c r="J2" s="5"/>
      <c r="K2" s="5"/>
      <c r="L2" s="5"/>
      <c r="M2" s="5"/>
      <c r="N2" s="5"/>
      <c r="O2" s="5"/>
    </row>
    <row r="3" spans="1:15" s="4" customFormat="1" x14ac:dyDescent="0.25">
      <c r="A3" s="4" t="s">
        <v>100</v>
      </c>
      <c r="B3" s="5">
        <v>-1122239.2</v>
      </c>
      <c r="C3" s="5">
        <v>-1131725.23</v>
      </c>
      <c r="D3" s="5">
        <f>C3-B3</f>
      </c>
      <c r="E3" s="5"/>
      <c r="F3" s="5"/>
      <c r="G3" s="5"/>
      <c r="H3" s="5"/>
      <c r="I3" s="5"/>
      <c r="J3" s="5"/>
      <c r="K3" s="5"/>
      <c r="L3" s="5"/>
      <c r="M3" s="5"/>
      <c r="N3" s="5"/>
      <c r="O3" s="5"/>
    </row>
    <row r="5" spans="1:15" x14ac:dyDescent="0.25">
      <c r="A5" t="s">
        <v>86</v>
      </c>
      <c r="B5" s="1">
        <v>9323151.52</v>
      </c>
      <c r="C5" s="1">
        <v>9315348.43</v>
      </c>
      <c r="D5" s="1">
        <f>C5-B5</f>
      </c>
      <c r="E5" s="1"/>
      <c r="F5" s="1"/>
      <c r="G5" s="1"/>
      <c r="H5" s="1"/>
      <c r="I5" s="1"/>
      <c r="J5" s="1"/>
      <c r="K5" s="1"/>
      <c r="L5" s="1"/>
      <c r="M5" s="1"/>
      <c r="N5" s="1"/>
      <c r="O5" s="1"/>
    </row>
    <row r="6" spans="1:15" x14ac:dyDescent="0.25">
      <c r="A6" t="s">
        <v>94</v>
      </c>
      <c r="B6" s="1">
        <v>-4390033.81</v>
      </c>
      <c r="C6" s="1">
        <v>-4390727.94</v>
      </c>
      <c r="D6" s="1">
        <f>C6-B6</f>
      </c>
      <c r="E6" s="1"/>
      <c r="F6" s="1"/>
      <c r="G6" s="1"/>
      <c r="H6" s="1"/>
      <c r="I6" s="1"/>
      <c r="J6" s="1"/>
      <c r="K6" s="1"/>
      <c r="L6" s="1"/>
      <c r="M6" s="1"/>
      <c r="N6" s="1"/>
      <c r="O6" s="1"/>
    </row>
    <row r="7" spans="1:15" x14ac:dyDescent="0.25">
      <c r="A7" t="s">
        <v>93</v>
      </c>
      <c r="B7" s="1">
        <v>-2683745.58</v>
      </c>
      <c r="C7" s="1">
        <v>-2684173.91</v>
      </c>
      <c r="D7" s="1">
        <f>C7-B7</f>
      </c>
      <c r="E7" s="1"/>
      <c r="F7" s="1"/>
      <c r="G7" s="1"/>
      <c r="H7" s="1"/>
      <c r="I7" s="1"/>
      <c r="J7" s="1"/>
      <c r="K7" s="1"/>
      <c r="L7" s="1"/>
      <c r="M7" s="1"/>
      <c r="N7" s="1"/>
      <c r="O7" s="1"/>
    </row>
    <row r="8" spans="1:15" x14ac:dyDescent="0.25">
      <c r="A8" t="s">
        <v>89</v>
      </c>
      <c r="B8" s="1">
        <v>-1244493.03</v>
      </c>
      <c r="C8" s="1">
        <v>-1244685.62</v>
      </c>
      <c r="D8" s="1">
        <f>C8-B8</f>
      </c>
      <c r="E8" s="1"/>
      <c r="F8" s="1"/>
      <c r="G8" s="1"/>
      <c r="H8" s="1"/>
      <c r="I8" s="1"/>
      <c r="J8" s="1"/>
      <c r="K8" s="1"/>
      <c r="L8" s="1"/>
      <c r="M8" s="1"/>
      <c r="N8" s="1"/>
      <c r="O8" s="1"/>
    </row>
    <row r="9" spans="1:15" x14ac:dyDescent="0.25">
      <c r="A9" t="s">
        <v>98</v>
      </c>
      <c r="B9" s="1">
        <v>-765033.71</v>
      </c>
      <c r="C9" s="1">
        <v>-765170.5</v>
      </c>
      <c r="D9" s="1">
        <f>C9-B9</f>
      </c>
      <c r="E9" s="1"/>
      <c r="F9" s="1"/>
      <c r="G9" s="1"/>
      <c r="H9" s="1"/>
      <c r="I9" s="1"/>
      <c r="J9" s="1"/>
      <c r="K9" s="1"/>
      <c r="L9" s="1"/>
      <c r="M9" s="1"/>
      <c r="N9" s="1"/>
      <c r="O9" s="1"/>
    </row>
    <row r="10" spans="1:15" x14ac:dyDescent="0.25">
      <c r="A10" t="s">
        <v>96</v>
      </c>
      <c r="B10" s="1">
        <v>-870255.54</v>
      </c>
      <c r="C10" s="1">
        <v>-870389.18</v>
      </c>
      <c r="D10" s="1">
        <f>C10-B10</f>
      </c>
      <c r="E10" s="1"/>
      <c r="F10" s="1"/>
      <c r="G10" s="1"/>
      <c r="H10" s="1"/>
      <c r="I10" s="1"/>
      <c r="J10" s="1"/>
      <c r="K10" s="1"/>
      <c r="L10" s="1"/>
      <c r="M10" s="1"/>
      <c r="N10" s="1"/>
      <c r="O10" s="1"/>
    </row>
    <row r="11" spans="1:15" x14ac:dyDescent="0.25">
      <c r="A11" t="s">
        <v>97</v>
      </c>
      <c r="B11" s="1">
        <v>-596318.39</v>
      </c>
      <c r="C11" s="1">
        <v>-596415.85</v>
      </c>
      <c r="D11" s="1">
        <f>C11-B11</f>
      </c>
      <c r="E11" s="1"/>
      <c r="F11" s="1"/>
      <c r="G11" s="1"/>
      <c r="H11" s="1"/>
      <c r="I11" s="1"/>
      <c r="J11" s="1"/>
      <c r="K11" s="1"/>
      <c r="L11" s="1"/>
      <c r="M11" s="1"/>
      <c r="N11" s="1"/>
      <c r="O11" s="1"/>
    </row>
    <row r="13" spans="1:15" s="4" customFormat="1" x14ac:dyDescent="0.25">
      <c r="A13" s="4" t="s">
        <v>272</v>
      </c>
      <c r="B13" s="5"/>
      <c r="C13" s="5"/>
      <c r="D13" s="5"/>
      <c r="E13" s="5"/>
      <c r="F13" s="5"/>
      <c r="G13" s="5"/>
      <c r="H13" s="5"/>
      <c r="I13" s="5"/>
      <c r="J13" s="5"/>
      <c r="K13" s="5"/>
      <c r="L13" s="5"/>
      <c r="M13" s="5"/>
      <c r="N13" s="5"/>
      <c r="O13" s="5"/>
    </row>
    <row r="14" spans="1:15" s="4" customFormat="1" x14ac:dyDescent="0.25">
      <c r="A14" s="4" t="s">
        <v>72</v>
      </c>
      <c r="B14" s="5" t="s">
        <v>144</v>
      </c>
      <c r="C14" s="5" t="s">
        <v>73</v>
      </c>
      <c r="D14" s="5" t="s">
        <v>74</v>
      </c>
      <c r="E14" s="5" t="s">
        <v>75</v>
      </c>
      <c r="F14" s="5" t="s">
        <v>76</v>
      </c>
      <c r="G14" s="5" t="s">
        <v>77</v>
      </c>
      <c r="H14" s="5" t="s">
        <v>78</v>
      </c>
      <c r="I14" s="5" t="s">
        <v>79</v>
      </c>
      <c r="J14" s="5" t="s">
        <v>80</v>
      </c>
      <c r="K14" s="5" t="s">
        <v>81</v>
      </c>
      <c r="L14" s="5" t="s">
        <v>82</v>
      </c>
      <c r="M14" s="5" t="s">
        <v>83</v>
      </c>
      <c r="N14" s="5" t="s">
        <v>84</v>
      </c>
      <c r="O14" s="5" t="s">
        <v>152</v>
      </c>
    </row>
    <row r="15" spans="1:15" x14ac:dyDescent="0.25">
      <c r="A15" t="s">
        <v>86</v>
      </c>
      <c r="B15" s="1" t="s">
        <v>269</v>
      </c>
      <c r="C15" s="1">
        <v>713938.97</v>
      </c>
      <c r="D15" s="1">
        <v>710391.29</v>
      </c>
      <c r="E15" s="1">
        <v>723985.67</v>
      </c>
      <c r="F15" s="1">
        <v>737936.92</v>
      </c>
      <c r="G15" s="1">
        <v>749655.69</v>
      </c>
      <c r="H15" s="1">
        <v>764109</v>
      </c>
      <c r="I15" s="1">
        <v>786364</v>
      </c>
      <c r="J15" s="1">
        <v>805090.88</v>
      </c>
      <c r="K15" s="1">
        <v>816101</v>
      </c>
      <c r="L15" s="1">
        <v>827231.84</v>
      </c>
      <c r="M15" s="1">
        <v>838484.83</v>
      </c>
      <c r="N15" s="1">
        <v>849861.43</v>
      </c>
      <c r="O15" s="1">
        <f>SUM(C15:N15)</f>
      </c>
    </row>
    <row r="16" spans="1:15" x14ac:dyDescent="0.25">
      <c r="A16" t="s">
        <v>144</v>
      </c>
      <c r="B16" s="1" t="s">
        <v>270</v>
      </c>
      <c r="C16" s="1">
        <v>713938.97</v>
      </c>
      <c r="D16" s="1">
        <v>710391.29</v>
      </c>
      <c r="E16" s="1">
        <v>723985.67</v>
      </c>
      <c r="F16" s="1">
        <v>737936.92</v>
      </c>
      <c r="G16" s="1">
        <v>741852.6</v>
      </c>
      <c r="H16" s="1">
        <v>764109</v>
      </c>
      <c r="I16" s="1">
        <v>786364</v>
      </c>
      <c r="J16" s="1">
        <v>805090.88</v>
      </c>
      <c r="K16" s="1">
        <v>816101</v>
      </c>
      <c r="L16" s="1">
        <v>827231.84</v>
      </c>
      <c r="M16" s="1">
        <v>838484.83</v>
      </c>
      <c r="N16" s="1">
        <v>849861.43</v>
      </c>
      <c r="O16" s="1">
        <f>SUM(C16:N16)</f>
      </c>
    </row>
    <row r="17" spans="1:15" x14ac:dyDescent="0.25">
      <c r="A17" t="s">
        <v>144</v>
      </c>
      <c r="B17" s="1" t="s">
        <v>267</v>
      </c>
      <c r="C17" s="1">
        <f>C16-C15</f>
      </c>
      <c r="D17" s="1">
        <f>D16-D15</f>
      </c>
      <c r="E17" s="1">
        <f>E16-E15</f>
      </c>
      <c r="F17" s="1">
        <f>F16-F15</f>
      </c>
      <c r="G17" s="1">
        <f>G16-G15</f>
      </c>
      <c r="H17" s="1">
        <f>H16-H15</f>
      </c>
      <c r="I17" s="1">
        <f>I16-I15</f>
      </c>
      <c r="J17" s="1">
        <f>J16-J15</f>
      </c>
      <c r="K17" s="1">
        <f>K16-K15</f>
      </c>
      <c r="L17" s="1">
        <f>L16-L15</f>
      </c>
      <c r="M17" s="1">
        <f>M16-M15</f>
      </c>
      <c r="N17" s="1">
        <f>N16-N15</f>
      </c>
      <c r="O17" s="1">
        <f>O16-O15</f>
      </c>
    </row>
    <row r="18" spans="1:15" x14ac:dyDescent="0.25">
      <c r="A18" t="s">
        <v>94</v>
      </c>
      <c r="B18" s="1" t="s">
        <v>269</v>
      </c>
      <c r="C18" s="1">
        <v>-351900.74</v>
      </c>
      <c r="D18" s="1">
        <v>-354770.23</v>
      </c>
      <c r="E18" s="1">
        <v>-358792.66</v>
      </c>
      <c r="F18" s="1">
        <v>-357106.65</v>
      </c>
      <c r="G18" s="1">
        <v>-358463.53</v>
      </c>
      <c r="H18" s="1">
        <v>-359000</v>
      </c>
      <c r="I18" s="1">
        <v>-375000</v>
      </c>
      <c r="J18" s="1">
        <v>-375000</v>
      </c>
      <c r="K18" s="1">
        <v>-375000</v>
      </c>
      <c r="L18" s="1">
        <v>-375000</v>
      </c>
      <c r="M18" s="1">
        <v>-375000</v>
      </c>
      <c r="N18" s="1">
        <v>-375000</v>
      </c>
      <c r="O18" s="1">
        <f>SUM(C18:N18)</f>
      </c>
    </row>
    <row r="19" spans="1:15" x14ac:dyDescent="0.25">
      <c r="A19" t="s">
        <v>144</v>
      </c>
      <c r="B19" s="1" t="s">
        <v>270</v>
      </c>
      <c r="C19" s="1">
        <v>-351900.74</v>
      </c>
      <c r="D19" s="1">
        <v>-354770.23</v>
      </c>
      <c r="E19" s="1">
        <v>-358792.66</v>
      </c>
      <c r="F19" s="1">
        <v>-357106.65</v>
      </c>
      <c r="G19" s="1">
        <v>-359157.66</v>
      </c>
      <c r="H19" s="1">
        <v>-359000</v>
      </c>
      <c r="I19" s="1">
        <v>-375000</v>
      </c>
      <c r="J19" s="1">
        <v>-375000</v>
      </c>
      <c r="K19" s="1">
        <v>-375000</v>
      </c>
      <c r="L19" s="1">
        <v>-375000</v>
      </c>
      <c r="M19" s="1">
        <v>-375000</v>
      </c>
      <c r="N19" s="1">
        <v>-375000</v>
      </c>
      <c r="O19" s="1">
        <f>SUM(C19:N19)</f>
      </c>
    </row>
    <row r="20" spans="1:15" x14ac:dyDescent="0.25">
      <c r="A20" t="s">
        <v>144</v>
      </c>
      <c r="B20" s="1" t="s">
        <v>267</v>
      </c>
      <c r="C20" s="1">
        <f>C19-C18</f>
      </c>
      <c r="D20" s="1">
        <f>D19-D18</f>
      </c>
      <c r="E20" s="1">
        <f>E19-E18</f>
      </c>
      <c r="F20" s="1">
        <f>F19-F18</f>
      </c>
      <c r="G20" s="1">
        <f>G19-G18</f>
      </c>
      <c r="H20" s="1">
        <f>H19-H18</f>
      </c>
      <c r="I20" s="1">
        <f>I19-I18</f>
      </c>
      <c r="J20" s="1">
        <f>J19-J18</f>
      </c>
      <c r="K20" s="1">
        <f>K19-K18</f>
      </c>
      <c r="L20" s="1">
        <f>L19-L18</f>
      </c>
      <c r="M20" s="1">
        <f>M19-M18</f>
      </c>
      <c r="N20" s="1">
        <f>N19-N18</f>
      </c>
      <c r="O20" s="1">
        <f>O19-O18</f>
      </c>
    </row>
    <row r="21" spans="1:15" x14ac:dyDescent="0.25">
      <c r="A21" t="s">
        <v>93</v>
      </c>
      <c r="B21" s="1" t="s">
        <v>269</v>
      </c>
      <c r="C21" s="1">
        <v>-218720.83</v>
      </c>
      <c r="D21" s="1">
        <v>-220289.26</v>
      </c>
      <c r="E21" s="1">
        <v>-220407.59</v>
      </c>
      <c r="F21" s="1">
        <v>-222925.11</v>
      </c>
      <c r="G21" s="1">
        <v>-221198.79</v>
      </c>
      <c r="H21" s="1">
        <v>-223844</v>
      </c>
      <c r="I21" s="1">
        <v>-226060</v>
      </c>
      <c r="J21" s="1">
        <v>-226060</v>
      </c>
      <c r="K21" s="1">
        <v>-226060</v>
      </c>
      <c r="L21" s="1">
        <v>-226060</v>
      </c>
      <c r="M21" s="1">
        <v>-226060</v>
      </c>
      <c r="N21" s="1">
        <v>-226060</v>
      </c>
      <c r="O21" s="1">
        <f>SUM(C21:N21)</f>
      </c>
    </row>
    <row r="22" spans="1:15" x14ac:dyDescent="0.25">
      <c r="A22" t="s">
        <v>144</v>
      </c>
      <c r="B22" s="1" t="s">
        <v>270</v>
      </c>
      <c r="C22" s="1">
        <v>-218720.83</v>
      </c>
      <c r="D22" s="1">
        <v>-220289.26</v>
      </c>
      <c r="E22" s="1">
        <v>-220407.59</v>
      </c>
      <c r="F22" s="1">
        <v>-222925.11</v>
      </c>
      <c r="G22" s="1">
        <v>-221627.12</v>
      </c>
      <c r="H22" s="1">
        <v>-223844</v>
      </c>
      <c r="I22" s="1">
        <v>-226060</v>
      </c>
      <c r="J22" s="1">
        <v>-226060</v>
      </c>
      <c r="K22" s="1">
        <v>-226060</v>
      </c>
      <c r="L22" s="1">
        <v>-226060</v>
      </c>
      <c r="M22" s="1">
        <v>-226060</v>
      </c>
      <c r="N22" s="1">
        <v>-226060</v>
      </c>
      <c r="O22" s="1">
        <f>SUM(C22:N22)</f>
      </c>
    </row>
    <row r="23" spans="1:15" x14ac:dyDescent="0.25">
      <c r="A23" t="s">
        <v>144</v>
      </c>
      <c r="B23" s="1" t="s">
        <v>267</v>
      </c>
      <c r="C23" s="1">
        <f>C22-C21</f>
      </c>
      <c r="D23" s="1">
        <f>D22-D21</f>
      </c>
      <c r="E23" s="1">
        <f>E22-E21</f>
      </c>
      <c r="F23" s="1">
        <f>F22-F21</f>
      </c>
      <c r="G23" s="1">
        <f>G22-G21</f>
      </c>
      <c r="H23" s="1">
        <f>H22-H21</f>
      </c>
      <c r="I23" s="1">
        <f>I22-I21</f>
      </c>
      <c r="J23" s="1">
        <f>J22-J21</f>
      </c>
      <c r="K23" s="1">
        <f>K22-K21</f>
      </c>
      <c r="L23" s="1">
        <f>L22-L21</f>
      </c>
      <c r="M23" s="1">
        <f>M22-M21</f>
      </c>
      <c r="N23" s="1">
        <f>N22-N21</f>
      </c>
      <c r="O23" s="1">
        <f>O22-O21</f>
      </c>
    </row>
    <row r="24" spans="1:15" x14ac:dyDescent="0.25">
      <c r="A24" t="s">
        <v>89</v>
      </c>
      <c r="B24" s="1" t="s">
        <v>269</v>
      </c>
      <c r="C24" s="1">
        <v>-102134.41</v>
      </c>
      <c r="D24" s="1">
        <v>-100894.42</v>
      </c>
      <c r="E24" s="1">
        <v>-103138.5</v>
      </c>
      <c r="F24" s="1">
        <v>-102015.01</v>
      </c>
      <c r="G24" s="1">
        <v>-99456.49</v>
      </c>
      <c r="H24" s="1">
        <v>-100646</v>
      </c>
      <c r="I24" s="1">
        <v>-101642</v>
      </c>
      <c r="J24" s="1">
        <v>-104039.49</v>
      </c>
      <c r="K24" s="1">
        <v>-105460.64</v>
      </c>
      <c r="L24" s="1">
        <v>-106897.42</v>
      </c>
      <c r="M24" s="1">
        <v>-108350.02</v>
      </c>
      <c r="N24" s="1">
        <v>-109818.63</v>
      </c>
      <c r="O24" s="1">
        <f>SUM(C24:N24)</f>
      </c>
    </row>
    <row r="25" spans="1:15" x14ac:dyDescent="0.25">
      <c r="A25" t="s">
        <v>144</v>
      </c>
      <c r="B25" s="1" t="s">
        <v>270</v>
      </c>
      <c r="C25" s="1">
        <v>-102134.41</v>
      </c>
      <c r="D25" s="1">
        <v>-100894.42</v>
      </c>
      <c r="E25" s="1">
        <v>-103138.5</v>
      </c>
      <c r="F25" s="1">
        <v>-102015.01</v>
      </c>
      <c r="G25" s="1">
        <v>-99649.08</v>
      </c>
      <c r="H25" s="1">
        <v>-100646</v>
      </c>
      <c r="I25" s="1">
        <v>-101642</v>
      </c>
      <c r="J25" s="1">
        <v>-104039.49</v>
      </c>
      <c r="K25" s="1">
        <v>-105460.64</v>
      </c>
      <c r="L25" s="1">
        <v>-106897.42</v>
      </c>
      <c r="M25" s="1">
        <v>-108350.02</v>
      </c>
      <c r="N25" s="1">
        <v>-109818.63</v>
      </c>
      <c r="O25" s="1">
        <f>SUM(C25:N25)</f>
      </c>
    </row>
    <row r="26" spans="1:15" x14ac:dyDescent="0.25">
      <c r="A26" t="s">
        <v>144</v>
      </c>
      <c r="B26" s="1" t="s">
        <v>267</v>
      </c>
      <c r="C26" s="1">
        <f>C25-C24</f>
      </c>
      <c r="D26" s="1">
        <f>D25-D24</f>
      </c>
      <c r="E26" s="1">
        <f>E25-E24</f>
      </c>
      <c r="F26" s="1">
        <f>F25-F24</f>
      </c>
      <c r="G26" s="1">
        <f>G25-G24</f>
      </c>
      <c r="H26" s="1">
        <f>H25-H24</f>
      </c>
      <c r="I26" s="1">
        <f>I25-I24</f>
      </c>
      <c r="J26" s="1">
        <f>J25-J24</f>
      </c>
      <c r="K26" s="1">
        <f>K25-K24</f>
      </c>
      <c r="L26" s="1">
        <f>L25-L24</f>
      </c>
      <c r="M26" s="1">
        <f>M25-M24</f>
      </c>
      <c r="N26" s="1">
        <f>N25-N24</f>
      </c>
      <c r="O26" s="1">
        <f>O25-O24</f>
      </c>
    </row>
    <row r="27" spans="1:15" x14ac:dyDescent="0.25">
      <c r="A27" t="s">
        <v>98</v>
      </c>
      <c r="B27" s="1" t="s">
        <v>269</v>
      </c>
      <c r="C27" s="1">
        <v>-56068.59</v>
      </c>
      <c r="D27" s="1">
        <v>-14044.55</v>
      </c>
      <c r="E27" s="1">
        <v>-43993.02</v>
      </c>
      <c r="F27" s="1">
        <v>-35262.48</v>
      </c>
      <c r="G27" s="1">
        <v>-70645.07</v>
      </c>
      <c r="H27" s="1">
        <v>-77860</v>
      </c>
      <c r="I27" s="1">
        <v>-77860</v>
      </c>
      <c r="J27" s="1">
        <v>-77860</v>
      </c>
      <c r="K27" s="1">
        <v>-77860</v>
      </c>
      <c r="L27" s="1">
        <v>-77860</v>
      </c>
      <c r="M27" s="1">
        <v>-77860</v>
      </c>
      <c r="N27" s="1">
        <v>-77860</v>
      </c>
      <c r="O27" s="1">
        <f>SUM(C27:N27)</f>
      </c>
    </row>
    <row r="28" spans="1:15" x14ac:dyDescent="0.25">
      <c r="A28" t="s">
        <v>144</v>
      </c>
      <c r="B28" s="1" t="s">
        <v>270</v>
      </c>
      <c r="C28" s="1">
        <v>-56068.59</v>
      </c>
      <c r="D28" s="1">
        <v>-14044.55</v>
      </c>
      <c r="E28" s="1">
        <v>-43993.02</v>
      </c>
      <c r="F28" s="1">
        <v>-35262.48</v>
      </c>
      <c r="G28" s="1">
        <v>-70781.86</v>
      </c>
      <c r="H28" s="1">
        <v>-77860</v>
      </c>
      <c r="I28" s="1">
        <v>-77860</v>
      </c>
      <c r="J28" s="1">
        <v>-77860</v>
      </c>
      <c r="K28" s="1">
        <v>-77860</v>
      </c>
      <c r="L28" s="1">
        <v>-77860</v>
      </c>
      <c r="M28" s="1">
        <v>-77860</v>
      </c>
      <c r="N28" s="1">
        <v>-77860</v>
      </c>
      <c r="O28" s="1">
        <f>SUM(C28:N28)</f>
      </c>
    </row>
    <row r="29" spans="1:15" x14ac:dyDescent="0.25">
      <c r="A29" t="s">
        <v>144</v>
      </c>
      <c r="B29" s="1" t="s">
        <v>267</v>
      </c>
      <c r="C29" s="1">
        <f>C28-C27</f>
      </c>
      <c r="D29" s="1">
        <f>D28-D27</f>
      </c>
      <c r="E29" s="1">
        <f>E28-E27</f>
      </c>
      <c r="F29" s="1">
        <f>F28-F27</f>
      </c>
      <c r="G29" s="1">
        <f>G28-G27</f>
      </c>
      <c r="H29" s="1">
        <f>H28-H27</f>
      </c>
      <c r="I29" s="1">
        <f>I28-I27</f>
      </c>
      <c r="J29" s="1">
        <f>J28-J27</f>
      </c>
      <c r="K29" s="1">
        <f>K28-K27</f>
      </c>
      <c r="L29" s="1">
        <f>L28-L27</f>
      </c>
      <c r="M29" s="1">
        <f>M28-M27</f>
      </c>
      <c r="N29" s="1">
        <f>N28-N27</f>
      </c>
      <c r="O29" s="1">
        <f>O28-O27</f>
      </c>
    </row>
    <row r="30" spans="1:15" x14ac:dyDescent="0.25">
      <c r="A30" t="s">
        <v>96</v>
      </c>
      <c r="B30" s="1" t="s">
        <v>269</v>
      </c>
      <c r="C30" s="1">
        <v>-68141.17</v>
      </c>
      <c r="D30" s="1">
        <v>-59980.27</v>
      </c>
      <c r="E30" s="1">
        <v>-66641.41</v>
      </c>
      <c r="F30" s="1">
        <v>-61196.98</v>
      </c>
      <c r="G30" s="1">
        <v>-69012.14</v>
      </c>
      <c r="H30" s="1">
        <v>-77304.51</v>
      </c>
      <c r="I30" s="1">
        <v>-77996.51</v>
      </c>
      <c r="J30" s="1">
        <v>-77996.51</v>
      </c>
      <c r="K30" s="1">
        <v>-77996.51</v>
      </c>
      <c r="L30" s="1">
        <v>-77996.51</v>
      </c>
      <c r="M30" s="1">
        <v>-77996.51</v>
      </c>
      <c r="N30" s="1">
        <v>-77996.51</v>
      </c>
      <c r="O30" s="1">
        <f>SUM(C30:N30)</f>
      </c>
    </row>
    <row r="31" spans="1:15" x14ac:dyDescent="0.25">
      <c r="A31" t="s">
        <v>144</v>
      </c>
      <c r="B31" s="1" t="s">
        <v>270</v>
      </c>
      <c r="C31" s="1">
        <v>-68141.17</v>
      </c>
      <c r="D31" s="1">
        <v>-59980.27</v>
      </c>
      <c r="E31" s="1">
        <v>-66641.41</v>
      </c>
      <c r="F31" s="1">
        <v>-61196.98</v>
      </c>
      <c r="G31" s="1">
        <v>-69145.78</v>
      </c>
      <c r="H31" s="1">
        <v>-77304.51</v>
      </c>
      <c r="I31" s="1">
        <v>-77996.51</v>
      </c>
      <c r="J31" s="1">
        <v>-77996.51</v>
      </c>
      <c r="K31" s="1">
        <v>-77996.51</v>
      </c>
      <c r="L31" s="1">
        <v>-77996.51</v>
      </c>
      <c r="M31" s="1">
        <v>-77996.51</v>
      </c>
      <c r="N31" s="1">
        <v>-77996.51</v>
      </c>
      <c r="O31" s="1">
        <f>SUM(C31:N31)</f>
      </c>
    </row>
    <row r="32" spans="1:15" x14ac:dyDescent="0.25">
      <c r="A32" t="s">
        <v>144</v>
      </c>
      <c r="B32" s="1" t="s">
        <v>267</v>
      </c>
      <c r="C32" s="1">
        <f>C31-C30</f>
      </c>
      <c r="D32" s="1">
        <f>D31-D30</f>
      </c>
      <c r="E32" s="1">
        <f>E31-E30</f>
      </c>
      <c r="F32" s="1">
        <f>F31-F30</f>
      </c>
      <c r="G32" s="1">
        <f>G31-G30</f>
      </c>
      <c r="H32" s="1">
        <f>H31-H30</f>
      </c>
      <c r="I32" s="1">
        <f>I31-I30</f>
      </c>
      <c r="J32" s="1">
        <f>J31-J30</f>
      </c>
      <c r="K32" s="1">
        <f>K31-K30</f>
      </c>
      <c r="L32" s="1">
        <f>L31-L30</f>
      </c>
      <c r="M32" s="1">
        <f>M31-M30</f>
      </c>
      <c r="N32" s="1">
        <f>N31-N30</f>
      </c>
      <c r="O32" s="1">
        <f>O31-O30</f>
      </c>
    </row>
    <row r="33" spans="1:15" x14ac:dyDescent="0.25">
      <c r="A33" t="s">
        <v>97</v>
      </c>
      <c r="B33" s="1" t="s">
        <v>269</v>
      </c>
      <c r="C33" s="1">
        <v>-50336.95</v>
      </c>
      <c r="D33" s="1">
        <v>-49744.51</v>
      </c>
      <c r="E33" s="1">
        <v>-49180.26</v>
      </c>
      <c r="F33" s="1">
        <v>-49290.65</v>
      </c>
      <c r="G33" s="1">
        <v>-50331.94</v>
      </c>
      <c r="H33" s="1">
        <v>-49633.44</v>
      </c>
      <c r="I33" s="1">
        <v>-49633.44</v>
      </c>
      <c r="J33" s="1">
        <v>-49633.44</v>
      </c>
      <c r="K33" s="1">
        <v>-49633.44</v>
      </c>
      <c r="L33" s="1">
        <v>-49633.44</v>
      </c>
      <c r="M33" s="1">
        <v>-49633.44</v>
      </c>
      <c r="N33" s="1">
        <v>-49633.44</v>
      </c>
      <c r="O33" s="1">
        <f>SUM(C33:N33)</f>
      </c>
    </row>
    <row r="34" spans="1:15" x14ac:dyDescent="0.25">
      <c r="A34" t="s">
        <v>144</v>
      </c>
      <c r="B34" s="1" t="s">
        <v>270</v>
      </c>
      <c r="C34" s="1">
        <v>-50336.95</v>
      </c>
      <c r="D34" s="1">
        <v>-49744.51</v>
      </c>
      <c r="E34" s="1">
        <v>-49180.26</v>
      </c>
      <c r="F34" s="1">
        <v>-49290.65</v>
      </c>
      <c r="G34" s="1">
        <v>-50429.4</v>
      </c>
      <c r="H34" s="1">
        <v>-49633.44</v>
      </c>
      <c r="I34" s="1">
        <v>-49633.44</v>
      </c>
      <c r="J34" s="1">
        <v>-49633.44</v>
      </c>
      <c r="K34" s="1">
        <v>-49633.44</v>
      </c>
      <c r="L34" s="1">
        <v>-49633.44</v>
      </c>
      <c r="M34" s="1">
        <v>-49633.44</v>
      </c>
      <c r="N34" s="1">
        <v>-49633.44</v>
      </c>
      <c r="O34" s="1">
        <f>SUM(C34:N34)</f>
      </c>
    </row>
    <row r="35" spans="1:15" x14ac:dyDescent="0.25">
      <c r="A35" t="s">
        <v>144</v>
      </c>
      <c r="B35" s="1" t="s">
        <v>267</v>
      </c>
      <c r="C35" s="1">
        <f>C34-C33</f>
      </c>
      <c r="D35" s="1">
        <f>D34-D33</f>
      </c>
      <c r="E35" s="1">
        <f>E34-E33</f>
      </c>
      <c r="F35" s="1">
        <f>F34-F33</f>
      </c>
      <c r="G35" s="1">
        <f>G34-G33</f>
      </c>
      <c r="H35" s="1">
        <f>H34-H33</f>
      </c>
      <c r="I35" s="1">
        <f>I34-I33</f>
      </c>
      <c r="J35" s="1">
        <f>J34-J33</f>
      </c>
      <c r="K35" s="1">
        <f>K34-K33</f>
      </c>
      <c r="L35" s="1">
        <f>L34-L33</f>
      </c>
      <c r="M35" s="1">
        <f>M34-M33</f>
      </c>
      <c r="N35" s="1">
        <f>N34-N33</f>
      </c>
      <c r="O35" s="1">
        <f>O34-O33</f>
      </c>
    </row>
  </sheetData>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6"/>
  <sheetViews>
    <sheetView workbookViewId="0">
      <pane ySplit="2" topLeftCell="A3" activePane="bottomLeft" state="frozen"/>
      <selection pane="bottomLeft"/>
    </sheetView>
  </sheetViews>
  <sheetFormatPr defaultRowHeight="15" outlineLevelRow="0" outlineLevelCol="0" x14ac:dyDescent="55"/>
  <cols>
    <col min="1" max="1" width="42" customWidth="1"/>
    <col min="2" max="2" width="20" customWidth="1"/>
    <col min="3" max="5" width="12" style="1" customWidth="1"/>
    <col min="6" max="6" width="8" style="21" customWidth="1"/>
    <col min="7" max="9" width="12" style="1" customWidth="1"/>
    <col min="10" max="10" width="8" style="21" customWidth="1"/>
    <col min="11" max="13" width="12" style="1" customWidth="1"/>
    <col min="14" max="14" width="8" style="21" customWidth="1"/>
  </cols>
  <sheetData>
    <row r="1" spans="1:14" s="4" customFormat="1" x14ac:dyDescent="0.25">
      <c r="A1" s="4" t="s">
        <v>144</v>
      </c>
      <c r="B1" s="4" t="s">
        <v>144</v>
      </c>
      <c r="C1" s="5" t="s">
        <v>86</v>
      </c>
      <c r="D1" s="5" t="s">
        <v>144</v>
      </c>
      <c r="E1" s="5" t="s">
        <v>144</v>
      </c>
      <c r="F1" s="22" t="s">
        <v>144</v>
      </c>
      <c r="G1" s="5" t="s">
        <v>273</v>
      </c>
      <c r="H1" s="5" t="s">
        <v>144</v>
      </c>
      <c r="I1" s="5" t="s">
        <v>144</v>
      </c>
      <c r="J1" s="22" t="s">
        <v>144</v>
      </c>
      <c r="K1" s="5" t="s">
        <v>100</v>
      </c>
      <c r="L1" s="5"/>
      <c r="M1" s="5"/>
      <c r="N1" s="22"/>
    </row>
    <row r="2" spans="1:14" s="4" customFormat="1" x14ac:dyDescent="0.25">
      <c r="A2" s="4" t="s">
        <v>274</v>
      </c>
      <c r="B2" s="4" t="s">
        <v>275</v>
      </c>
      <c r="C2" s="5" t="s">
        <v>18</v>
      </c>
      <c r="D2" s="5" t="s">
        <v>215</v>
      </c>
      <c r="E2" s="5" t="s">
        <v>192</v>
      </c>
      <c r="F2" s="22" t="s">
        <v>276</v>
      </c>
      <c r="G2" s="5" t="s">
        <v>18</v>
      </c>
      <c r="H2" s="5" t="s">
        <v>215</v>
      </c>
      <c r="I2" s="5" t="s">
        <v>192</v>
      </c>
      <c r="J2" s="22" t="s">
        <v>276</v>
      </c>
      <c r="K2" s="5" t="s">
        <v>18</v>
      </c>
      <c r="L2" s="5" t="s">
        <v>215</v>
      </c>
      <c r="M2" s="5" t="s">
        <v>192</v>
      </c>
      <c r="N2" s="22" t="s">
        <v>276</v>
      </c>
    </row>
    <row r="3" spans="1:14" x14ac:dyDescent="0.25">
      <c r="A3" t="s">
        <v>77</v>
      </c>
      <c r="B3" t="s">
        <v>277</v>
      </c>
      <c r="C3" s="1">
        <v>749655.69</v>
      </c>
      <c r="D3" s="1">
        <v>741852.6</v>
      </c>
      <c r="E3" s="1">
        <f>D3-C3</f>
      </c>
      <c r="F3" s="21">
        <f>IF(ABS(D3)&lt;0.5,"",ABS(E3)/ABS(D3))</f>
      </c>
      <c r="G3" s="1">
        <v>-869107.96</v>
      </c>
      <c r="H3" s="1">
        <v>-870790.9</v>
      </c>
      <c r="I3" s="1">
        <f>H3-G3</f>
      </c>
      <c r="J3" s="21">
        <f>IF(ABS(H3)&lt;0.5,"",ABS(I3)/ABS(H3))</f>
      </c>
      <c r="K3" s="1">
        <v>-119452.27</v>
      </c>
      <c r="L3" s="1">
        <v>-128938.3</v>
      </c>
      <c r="M3" s="1">
        <f>L3-K3</f>
      </c>
      <c r="N3" s="21">
        <f>IF(ABS(L3)&lt;0.5,"",ABS(M3)/ABS(L3))</f>
      </c>
    </row>
    <row r="4" spans="1:14" x14ac:dyDescent="0.25">
      <c r="A4" t="s">
        <v>76</v>
      </c>
      <c r="B4" t="s">
        <v>278</v>
      </c>
      <c r="C4" s="1">
        <v>754712.03</v>
      </c>
      <c r="D4" s="1">
        <v>737936.92</v>
      </c>
      <c r="E4" s="1">
        <f>D4-C4</f>
      </c>
      <c r="F4" s="21">
        <f>IF(ABS(D4)&lt;0.5,"",ABS(E4)/ABS(D4))</f>
      </c>
      <c r="G4" s="1">
        <v>-803787.51</v>
      </c>
      <c r="H4" s="1">
        <v>-827796.88</v>
      </c>
      <c r="I4" s="1">
        <f>H4-G4</f>
      </c>
      <c r="J4" s="21">
        <f>IF(ABS(H4)&lt;0.5,"",ABS(I4)/ABS(H4))</f>
      </c>
      <c r="K4" s="1">
        <v>-49075.48</v>
      </c>
      <c r="L4" s="1">
        <v>-89859.96</v>
      </c>
      <c r="M4" s="1">
        <f>L4-K4</f>
      </c>
      <c r="N4" s="21">
        <f>IF(ABS(L4)&lt;0.5,"",ABS(M4)/ABS(L4))</f>
      </c>
    </row>
    <row r="5" spans="1:14" x14ac:dyDescent="0.25">
      <c r="A5" t="s">
        <v>75</v>
      </c>
      <c r="B5" t="s">
        <v>279</v>
      </c>
      <c r="C5" s="1">
        <v>726539.89</v>
      </c>
      <c r="D5" s="1">
        <v>723985.67</v>
      </c>
      <c r="E5" s="1">
        <f>D5-C5</f>
      </c>
      <c r="F5" s="21">
        <f>IF(ABS(D5)&lt;0.5,"",ABS(E5)/ABS(D5))</f>
      </c>
      <c r="G5" s="1">
        <v>-851702.91</v>
      </c>
      <c r="H5" s="1">
        <v>-842153.44</v>
      </c>
      <c r="I5" s="1">
        <f>H5-G5</f>
      </c>
      <c r="J5" s="21">
        <f>IF(ABS(H5)&lt;0.5,"",ABS(I5)/ABS(H5))</f>
      </c>
      <c r="K5" s="1">
        <v>-125163.02</v>
      </c>
      <c r="L5" s="1">
        <v>-118167.77</v>
      </c>
      <c r="M5" s="1">
        <f>L5-K5</f>
      </c>
      <c r="N5" s="21">
        <f>IF(ABS(L5)&lt;0.5,"",ABS(M5)/ABS(L5))</f>
      </c>
    </row>
    <row r="6" spans="1:14" x14ac:dyDescent="0.25">
      <c r="A6" t="s">
        <v>74</v>
      </c>
      <c r="B6" t="s">
        <v>280</v>
      </c>
      <c r="C6" s="1">
        <v>696950.65</v>
      </c>
      <c r="D6" s="1">
        <v>710391.29</v>
      </c>
      <c r="E6" s="1">
        <f>D6-C6</f>
      </c>
      <c r="F6" s="21">
        <f>IF(ABS(D6)&lt;0.5,"",ABS(E6)/ABS(D6))</f>
      </c>
      <c r="G6" s="1">
        <v>-820581.56</v>
      </c>
      <c r="H6" s="1">
        <v>-799723.24</v>
      </c>
      <c r="I6" s="1">
        <f>H6-G6</f>
      </c>
      <c r="J6" s="21">
        <f>IF(ABS(H6)&lt;0.5,"",ABS(I6)/ABS(H6))</f>
      </c>
      <c r="K6" s="1">
        <v>-123630.91</v>
      </c>
      <c r="L6" s="1">
        <v>-89331.95</v>
      </c>
      <c r="M6" s="1">
        <f>L6-K6</f>
      </c>
      <c r="N6" s="21">
        <f>IF(ABS(L6)&lt;0.5,"",ABS(M6)/ABS(L6))</f>
      </c>
    </row>
    <row r="7" spans="1:14" x14ac:dyDescent="0.25">
      <c r="A7" t="s">
        <v>73</v>
      </c>
      <c r="B7" t="s">
        <v>281</v>
      </c>
      <c r="C7" s="1">
        <v>696823.63</v>
      </c>
      <c r="D7" s="1">
        <v>713938.97</v>
      </c>
      <c r="E7" s="1">
        <f>D7-C7</f>
      </c>
      <c r="F7" s="21">
        <f>IF(ABS(D7)&lt;0.5,"",ABS(E7)/ABS(D7))</f>
      </c>
      <c r="G7" s="1">
        <v>-832000.1</v>
      </c>
      <c r="H7" s="1">
        <v>-847302.69</v>
      </c>
      <c r="I7" s="1">
        <f>H7-G7</f>
      </c>
      <c r="J7" s="21">
        <f>IF(ABS(H7)&lt;0.5,"",ABS(I7)/ABS(H7))</f>
      </c>
      <c r="K7" s="1">
        <v>-135176.47</v>
      </c>
      <c r="L7" s="1">
        <v>-133363.72</v>
      </c>
      <c r="M7" s="1">
        <f>L7-K7</f>
      </c>
      <c r="N7" s="21">
        <f>IF(ABS(L7)&lt;0.5,"",ABS(M7)/ABS(L7))</f>
      </c>
    </row>
    <row r="8" spans="1:14" x14ac:dyDescent="0.25">
      <c r="A8" t="s">
        <v>247</v>
      </c>
      <c r="B8" t="s">
        <v>282</v>
      </c>
      <c r="C8" s="1">
        <v>688507.04</v>
      </c>
      <c r="D8" s="1">
        <v>693350.36</v>
      </c>
      <c r="E8" s="1">
        <f>D8-C8</f>
      </c>
      <c r="F8" s="21">
        <f>IF(ABS(D8)&lt;0.5,"",ABS(E8)/ABS(D8))</f>
      </c>
      <c r="G8" s="1">
        <v>-802154.35</v>
      </c>
      <c r="H8" s="1">
        <v>-819719.26</v>
      </c>
      <c r="I8" s="1">
        <f>H8-G8</f>
      </c>
      <c r="J8" s="21">
        <f>IF(ABS(H8)&lt;0.5,"",ABS(I8)/ABS(H8))</f>
      </c>
      <c r="K8" s="1">
        <v>-113647.31</v>
      </c>
      <c r="L8" s="1">
        <v>-126368.9</v>
      </c>
      <c r="M8" s="1">
        <f>L8-K8</f>
      </c>
      <c r="N8" s="21">
        <f>IF(ABS(L8)&lt;0.5,"",ABS(M8)/ABS(L8))</f>
      </c>
    </row>
    <row r="10" spans="1:14" s="4" customFormat="1" x14ac:dyDescent="0.25">
      <c r="A10" s="4" t="s">
        <v>283</v>
      </c>
      <c r="C10" s="5"/>
      <c r="D10" s="5"/>
      <c r="E10" s="5"/>
      <c r="F10" s="22"/>
      <c r="G10" s="5"/>
      <c r="H10" s="5"/>
      <c r="I10" s="5"/>
      <c r="J10" s="22"/>
      <c r="K10" s="5"/>
      <c r="L10" s="5"/>
      <c r="M10" s="5"/>
      <c r="N10" s="22"/>
    </row>
    <row r="11" spans="1:14" s="4" customFormat="1" x14ac:dyDescent="0.25">
      <c r="A11" s="4" t="s">
        <v>72</v>
      </c>
      <c r="B11" s="4" t="s">
        <v>144</v>
      </c>
      <c r="C11" s="5" t="s">
        <v>18</v>
      </c>
      <c r="D11" s="5" t="s">
        <v>215</v>
      </c>
      <c r="E11" s="5" t="s">
        <v>192</v>
      </c>
      <c r="F11" s="22" t="s">
        <v>276</v>
      </c>
      <c r="G11" s="5"/>
      <c r="H11" s="5"/>
      <c r="I11" s="5"/>
      <c r="J11" s="22"/>
      <c r="K11" s="5"/>
      <c r="L11" s="5"/>
      <c r="M11" s="5"/>
      <c r="N11" s="22"/>
    </row>
    <row r="12" spans="1:14" x14ac:dyDescent="0.25">
      <c r="A12" t="s">
        <v>86</v>
      </c>
      <c r="B12" t="s">
        <v>144</v>
      </c>
      <c r="C12" s="1">
        <v>749655.69</v>
      </c>
      <c r="D12" s="1">
        <v>741852.6</v>
      </c>
      <c r="E12" s="1">
        <f>D12-C12</f>
      </c>
      <c r="F12" s="21">
        <f>IF(ABS(D12)&lt;0.5,"",ABS(E12)/ABS(D12))</f>
      </c>
      <c r="G12" s="1"/>
      <c r="H12" s="1"/>
      <c r="I12" s="1"/>
      <c r="J12" s="21"/>
      <c r="K12" s="1"/>
      <c r="L12" s="1"/>
      <c r="M12" s="1"/>
      <c r="N12" s="21"/>
    </row>
    <row r="13" spans="1:14" x14ac:dyDescent="0.25">
      <c r="A13" t="s">
        <v>94</v>
      </c>
      <c r="B13" t="s">
        <v>144</v>
      </c>
      <c r="C13" s="1">
        <v>-358463.53</v>
      </c>
      <c r="D13" s="1">
        <v>-359157.66</v>
      </c>
      <c r="E13" s="1">
        <f>D13-C13</f>
      </c>
      <c r="F13" s="21">
        <f>IF(ABS(D13)&lt;0.5,"",ABS(E13)/ABS(D13))</f>
      </c>
      <c r="G13" s="1"/>
      <c r="H13" s="1"/>
      <c r="I13" s="1"/>
      <c r="J13" s="21"/>
      <c r="K13" s="1"/>
      <c r="L13" s="1"/>
      <c r="M13" s="1"/>
      <c r="N13" s="21"/>
    </row>
    <row r="14" spans="1:14" x14ac:dyDescent="0.25">
      <c r="A14" t="s">
        <v>93</v>
      </c>
      <c r="B14" t="s">
        <v>144</v>
      </c>
      <c r="C14" s="1">
        <v>-221198.79</v>
      </c>
      <c r="D14" s="1">
        <v>-221627.12</v>
      </c>
      <c r="E14" s="1">
        <f>D14-C14</f>
      </c>
      <c r="F14" s="21">
        <f>IF(ABS(D14)&lt;0.5,"",ABS(E14)/ABS(D14))</f>
      </c>
      <c r="G14" s="1"/>
      <c r="H14" s="1"/>
      <c r="I14" s="1"/>
      <c r="J14" s="21"/>
      <c r="K14" s="1"/>
      <c r="L14" s="1"/>
      <c r="M14" s="1"/>
      <c r="N14" s="21"/>
    </row>
    <row r="15" spans="1:14" x14ac:dyDescent="0.25">
      <c r="A15" t="s">
        <v>89</v>
      </c>
      <c r="B15" t="s">
        <v>144</v>
      </c>
      <c r="C15" s="1">
        <v>-99456.49</v>
      </c>
      <c r="D15" s="1">
        <v>-99649.08</v>
      </c>
      <c r="E15" s="1">
        <f>D15-C15</f>
      </c>
      <c r="F15" s="21">
        <f>IF(ABS(D15)&lt;0.5,"",ABS(E15)/ABS(D15))</f>
      </c>
      <c r="G15" s="1"/>
      <c r="H15" s="1"/>
      <c r="I15" s="1"/>
      <c r="J15" s="21"/>
      <c r="K15" s="1"/>
      <c r="L15" s="1"/>
      <c r="M15" s="1"/>
      <c r="N15" s="21"/>
    </row>
    <row r="16" spans="1:14" x14ac:dyDescent="0.25">
      <c r="A16" t="s">
        <v>98</v>
      </c>
      <c r="B16" t="s">
        <v>144</v>
      </c>
      <c r="C16" s="1">
        <v>-70645.07</v>
      </c>
      <c r="D16" s="1">
        <v>-70781.86</v>
      </c>
      <c r="E16" s="1">
        <f>D16-C16</f>
      </c>
      <c r="F16" s="21">
        <f>IF(ABS(D16)&lt;0.5,"",ABS(E16)/ABS(D16))</f>
      </c>
      <c r="G16" s="1"/>
      <c r="H16" s="1"/>
      <c r="I16" s="1"/>
      <c r="J16" s="21"/>
      <c r="K16" s="1"/>
      <c r="L16" s="1"/>
      <c r="M16" s="1"/>
      <c r="N16" s="21"/>
    </row>
    <row r="17" spans="1:14" x14ac:dyDescent="0.25">
      <c r="A17" t="s">
        <v>96</v>
      </c>
      <c r="B17" t="s">
        <v>144</v>
      </c>
      <c r="C17" s="1">
        <v>-69012.14</v>
      </c>
      <c r="D17" s="1">
        <v>-69145.78</v>
      </c>
      <c r="E17" s="1">
        <f>D17-C17</f>
      </c>
      <c r="F17" s="21">
        <f>IF(ABS(D17)&lt;0.5,"",ABS(E17)/ABS(D17))</f>
      </c>
      <c r="G17" s="1"/>
      <c r="H17" s="1"/>
      <c r="I17" s="1"/>
      <c r="J17" s="21"/>
      <c r="K17" s="1"/>
      <c r="L17" s="1"/>
      <c r="M17" s="1"/>
      <c r="N17" s="21"/>
    </row>
    <row r="18" spans="1:14" x14ac:dyDescent="0.25">
      <c r="A18" t="s">
        <v>97</v>
      </c>
      <c r="B18" t="s">
        <v>144</v>
      </c>
      <c r="C18" s="1">
        <v>-50331.94</v>
      </c>
      <c r="D18" s="1">
        <v>-50429.4</v>
      </c>
      <c r="E18" s="1">
        <f>D18-C18</f>
      </c>
      <c r="F18" s="21">
        <f>IF(ABS(D18)&lt;0.5,"",ABS(E18)/ABS(D18))</f>
      </c>
      <c r="G18" s="1"/>
      <c r="H18" s="1"/>
      <c r="I18" s="1"/>
      <c r="J18" s="21"/>
      <c r="K18" s="1"/>
      <c r="L18" s="1"/>
      <c r="M18" s="1"/>
      <c r="N18" s="21"/>
    </row>
    <row r="19" spans="1:14" x14ac:dyDescent="0.25">
      <c r="A19" t="s">
        <v>101</v>
      </c>
      <c r="B19" t="s">
        <v>144</v>
      </c>
      <c r="C19" s="1">
        <v>-1843.16</v>
      </c>
      <c r="D19" s="1">
        <v>-1843.16</v>
      </c>
      <c r="E19" s="1">
        <f>D19-C19</f>
      </c>
      <c r="F19" s="21">
        <f>IF(ABS(D19)&lt;0.5,"",ABS(E19)/ABS(D19))</f>
      </c>
      <c r="G19" s="1"/>
      <c r="H19" s="1"/>
      <c r="I19" s="1"/>
      <c r="J19" s="21"/>
      <c r="K19" s="1"/>
      <c r="L19" s="1"/>
      <c r="M19" s="1"/>
      <c r="N19" s="21"/>
    </row>
    <row r="20" spans="1:14" x14ac:dyDescent="0.25">
      <c r="A20" t="s">
        <v>102</v>
      </c>
      <c r="B20" t="s">
        <v>144</v>
      </c>
      <c r="C20" s="1">
        <v>-9000</v>
      </c>
      <c r="D20" s="1">
        <v>-9000</v>
      </c>
      <c r="E20" s="1">
        <f>D20-C20</f>
      </c>
      <c r="F20" s="21">
        <f>IF(ABS(D20)&lt;0.5,"",ABS(E20)/ABS(D20))</f>
      </c>
      <c r="G20" s="1"/>
      <c r="H20" s="1"/>
      <c r="I20" s="1"/>
      <c r="J20" s="21"/>
      <c r="K20" s="1"/>
      <c r="L20" s="1"/>
      <c r="M20" s="1"/>
      <c r="N20" s="21"/>
    </row>
    <row r="21" spans="1:14" x14ac:dyDescent="0.25">
      <c r="A21" t="s">
        <v>113</v>
      </c>
      <c r="B21" t="s">
        <v>144</v>
      </c>
      <c r="C21" s="1">
        <v>3121.06</v>
      </c>
      <c r="D21" s="1">
        <v>3121.06</v>
      </c>
      <c r="E21" s="1">
        <f>D21-C21</f>
      </c>
      <c r="F21" s="21">
        <f>IF(ABS(D21)&lt;0.5,"",ABS(E21)/ABS(D21))</f>
      </c>
      <c r="G21" s="1"/>
      <c r="H21" s="1"/>
      <c r="I21" s="1"/>
      <c r="J21" s="21"/>
      <c r="K21" s="1"/>
      <c r="L21" s="1"/>
      <c r="M21" s="1"/>
      <c r="N21" s="21"/>
    </row>
    <row r="23" spans="1:14" s="4" customFormat="1" x14ac:dyDescent="0.25">
      <c r="A23" s="4" t="s">
        <v>284</v>
      </c>
      <c r="C23" s="5"/>
      <c r="D23" s="5"/>
      <c r="E23" s="5"/>
      <c r="F23" s="22"/>
      <c r="G23" s="5"/>
      <c r="H23" s="5"/>
      <c r="I23" s="5"/>
      <c r="J23" s="22"/>
      <c r="K23" s="5"/>
      <c r="L23" s="5"/>
      <c r="M23" s="5"/>
      <c r="N23" s="22"/>
    </row>
    <row r="24" spans="1:14" s="4" customFormat="1" x14ac:dyDescent="0.25">
      <c r="A24" s="4" t="s">
        <v>72</v>
      </c>
      <c r="B24" s="4" t="s">
        <v>144</v>
      </c>
      <c r="C24" s="5" t="s">
        <v>18</v>
      </c>
      <c r="D24" s="5" t="s">
        <v>215</v>
      </c>
      <c r="E24" s="5" t="s">
        <v>192</v>
      </c>
      <c r="F24" s="22" t="s">
        <v>276</v>
      </c>
      <c r="G24" s="5"/>
      <c r="H24" s="5"/>
      <c r="I24" s="5"/>
      <c r="J24" s="22"/>
      <c r="K24" s="5"/>
      <c r="L24" s="5"/>
      <c r="M24" s="5"/>
      <c r="N24" s="22"/>
    </row>
    <row r="25" spans="1:14" x14ac:dyDescent="0.25">
      <c r="A25" t="s">
        <v>86</v>
      </c>
      <c r="B25" t="s">
        <v>144</v>
      </c>
      <c r="C25" s="1">
        <v>754712.03</v>
      </c>
      <c r="D25" s="1">
        <v>737936.92</v>
      </c>
      <c r="E25" s="1">
        <f>D25-C25</f>
      </c>
      <c r="F25" s="21">
        <f>IF(ABS(D25)&lt;0.5,"",ABS(E25)/ABS(D25))</f>
      </c>
      <c r="G25" s="1"/>
      <c r="H25" s="1"/>
      <c r="I25" s="1"/>
      <c r="J25" s="21"/>
      <c r="K25" s="1"/>
      <c r="L25" s="1"/>
      <c r="M25" s="1"/>
      <c r="N25" s="21"/>
    </row>
    <row r="26" spans="1:14" x14ac:dyDescent="0.25">
      <c r="A26" t="s">
        <v>94</v>
      </c>
      <c r="B26" t="s">
        <v>144</v>
      </c>
      <c r="C26" s="1">
        <v>-346749.15</v>
      </c>
      <c r="D26" s="1">
        <v>-357106.65</v>
      </c>
      <c r="E26" s="1">
        <f>D26-C26</f>
      </c>
      <c r="F26" s="21">
        <f>IF(ABS(D26)&lt;0.5,"",ABS(E26)/ABS(D26))</f>
      </c>
      <c r="G26" s="1"/>
      <c r="H26" s="1"/>
      <c r="I26" s="1"/>
      <c r="J26" s="21"/>
      <c r="K26" s="1"/>
      <c r="L26" s="1"/>
      <c r="M26" s="1"/>
      <c r="N26" s="21"/>
    </row>
    <row r="27" spans="1:14" x14ac:dyDescent="0.25">
      <c r="A27" t="s">
        <v>93</v>
      </c>
      <c r="B27" t="s">
        <v>144</v>
      </c>
      <c r="C27" s="1">
        <v>-216459.41</v>
      </c>
      <c r="D27" s="1">
        <v>-222925.11</v>
      </c>
      <c r="E27" s="1">
        <f>D27-C27</f>
      </c>
      <c r="F27" s="21">
        <f>IF(ABS(D27)&lt;0.5,"",ABS(E27)/ABS(D27))</f>
      </c>
      <c r="G27" s="1"/>
      <c r="H27" s="1"/>
      <c r="I27" s="1"/>
      <c r="J27" s="21"/>
      <c r="K27" s="1"/>
      <c r="L27" s="1"/>
      <c r="M27" s="1"/>
      <c r="N27" s="21"/>
    </row>
    <row r="28" spans="1:14" x14ac:dyDescent="0.25">
      <c r="A28" t="s">
        <v>89</v>
      </c>
      <c r="B28" t="s">
        <v>144</v>
      </c>
      <c r="C28" s="1">
        <v>-99056.17</v>
      </c>
      <c r="D28" s="1">
        <v>-102015.01</v>
      </c>
      <c r="E28" s="1">
        <f>D28-C28</f>
      </c>
      <c r="F28" s="21">
        <f>IF(ABS(D28)&lt;0.5,"",ABS(E28)/ABS(D28))</f>
      </c>
      <c r="G28" s="1"/>
      <c r="H28" s="1"/>
      <c r="I28" s="1"/>
      <c r="J28" s="21"/>
      <c r="K28" s="1"/>
      <c r="L28" s="1"/>
      <c r="M28" s="1"/>
      <c r="N28" s="21"/>
    </row>
    <row r="29" spans="1:14" x14ac:dyDescent="0.25">
      <c r="A29" t="s">
        <v>96</v>
      </c>
      <c r="B29" t="s">
        <v>144</v>
      </c>
      <c r="C29" s="1">
        <v>-59422.02</v>
      </c>
      <c r="D29" s="1">
        <v>-61196.98</v>
      </c>
      <c r="E29" s="1">
        <f>D29-C29</f>
      </c>
      <c r="F29" s="21">
        <f>IF(ABS(D29)&lt;0.5,"",ABS(E29)/ABS(D29))</f>
      </c>
      <c r="G29" s="1"/>
      <c r="H29" s="1"/>
      <c r="I29" s="1"/>
      <c r="J29" s="21"/>
      <c r="K29" s="1"/>
      <c r="L29" s="1"/>
      <c r="M29" s="1"/>
      <c r="N29" s="21"/>
    </row>
    <row r="30" spans="1:14" x14ac:dyDescent="0.25">
      <c r="A30" t="s">
        <v>97</v>
      </c>
      <c r="B30" t="s">
        <v>144</v>
      </c>
      <c r="C30" s="1">
        <v>-47861.03</v>
      </c>
      <c r="D30" s="1">
        <v>-49290.65</v>
      </c>
      <c r="E30" s="1">
        <f>D30-C30</f>
      </c>
      <c r="F30" s="21">
        <f>IF(ABS(D30)&lt;0.5,"",ABS(E30)/ABS(D30))</f>
      </c>
      <c r="G30" s="1"/>
      <c r="H30" s="1"/>
      <c r="I30" s="1"/>
      <c r="J30" s="21"/>
      <c r="K30" s="1"/>
      <c r="L30" s="1"/>
      <c r="M30" s="1"/>
      <c r="N30" s="21"/>
    </row>
    <row r="31" spans="1:14" x14ac:dyDescent="0.25">
      <c r="A31" t="s">
        <v>98</v>
      </c>
      <c r="B31" t="s">
        <v>144</v>
      </c>
      <c r="C31" s="1">
        <v>-34239.73</v>
      </c>
      <c r="D31" s="1">
        <v>-35262.48</v>
      </c>
      <c r="E31" s="1">
        <f>D31-C31</f>
      </c>
      <c r="F31" s="21">
        <f>IF(ABS(D31)&lt;0.5,"",ABS(E31)/ABS(D31))</f>
      </c>
      <c r="G31" s="1"/>
      <c r="H31" s="1"/>
      <c r="I31" s="1"/>
      <c r="J31" s="21"/>
      <c r="K31" s="1"/>
      <c r="L31" s="1"/>
      <c r="M31" s="1"/>
      <c r="N31" s="21"/>
    </row>
    <row r="32" spans="1:14" x14ac:dyDescent="0.25">
      <c r="A32" t="s">
        <v>101</v>
      </c>
      <c r="B32" t="s">
        <v>144</v>
      </c>
      <c r="C32" s="1">
        <v>-1441.08</v>
      </c>
      <c r="D32" s="1">
        <v>-1441.08</v>
      </c>
      <c r="E32" s="1">
        <f>D32-C32</f>
      </c>
      <c r="F32" s="21">
        <f>IF(ABS(D32)&lt;0.5,"",ABS(E32)/ABS(D32))</f>
      </c>
      <c r="G32" s="1"/>
      <c r="H32" s="1"/>
      <c r="I32" s="1"/>
      <c r="J32" s="21"/>
      <c r="K32" s="1"/>
      <c r="L32" s="1"/>
      <c r="M32" s="1"/>
      <c r="N32" s="21"/>
    </row>
    <row r="33" spans="1:14" x14ac:dyDescent="0.25">
      <c r="A33" t="s">
        <v>102</v>
      </c>
      <c r="B33" t="s">
        <v>144</v>
      </c>
      <c r="C33" s="1">
        <v>-9000</v>
      </c>
      <c r="D33" s="1">
        <v>-9000</v>
      </c>
      <c r="E33" s="1">
        <f>D33-C33</f>
      </c>
      <c r="F33" s="21">
        <f>IF(ABS(D33)&lt;0.5,"",ABS(E33)/ABS(D33))</f>
      </c>
      <c r="G33" s="1"/>
      <c r="H33" s="1"/>
      <c r="I33" s="1"/>
      <c r="J33" s="21"/>
      <c r="K33" s="1"/>
      <c r="L33" s="1"/>
      <c r="M33" s="1"/>
      <c r="N33" s="21"/>
    </row>
    <row r="34" spans="1:14" x14ac:dyDescent="0.25">
      <c r="A34" t="s">
        <v>113</v>
      </c>
      <c r="B34" t="s">
        <v>144</v>
      </c>
      <c r="C34" s="1">
        <v>3004.41</v>
      </c>
      <c r="D34" s="1">
        <v>3004.41</v>
      </c>
      <c r="E34" s="1">
        <f>D34-C34</f>
      </c>
      <c r="F34" s="21">
        <f>IF(ABS(D34)&lt;0.5,"",ABS(E34)/ABS(D34))</f>
      </c>
      <c r="G34" s="1"/>
      <c r="H34" s="1"/>
      <c r="I34" s="1"/>
      <c r="J34" s="21"/>
      <c r="K34" s="1"/>
      <c r="L34" s="1"/>
      <c r="M34" s="1"/>
      <c r="N34" s="21"/>
    </row>
    <row r="36" spans="1:14" s="4" customFormat="1" x14ac:dyDescent="0.25">
      <c r="A36" s="4" t="s">
        <v>285</v>
      </c>
      <c r="C36" s="5"/>
      <c r="D36" s="5"/>
      <c r="E36" s="5"/>
      <c r="F36" s="22"/>
      <c r="G36" s="5"/>
      <c r="H36" s="5"/>
      <c r="I36" s="5"/>
      <c r="J36" s="22"/>
      <c r="K36" s="5"/>
      <c r="L36" s="5"/>
      <c r="M36" s="5"/>
      <c r="N36" s="22"/>
    </row>
    <row r="37" spans="1:14" s="4" customFormat="1" x14ac:dyDescent="0.25">
      <c r="A37" s="4" t="s">
        <v>72</v>
      </c>
      <c r="B37" s="4" t="s">
        <v>144</v>
      </c>
      <c r="C37" s="5" t="s">
        <v>18</v>
      </c>
      <c r="D37" s="5" t="s">
        <v>215</v>
      </c>
      <c r="E37" s="5" t="s">
        <v>192</v>
      </c>
      <c r="F37" s="22" t="s">
        <v>276</v>
      </c>
      <c r="G37" s="5"/>
      <c r="H37" s="5"/>
      <c r="I37" s="5"/>
      <c r="J37" s="22"/>
      <c r="K37" s="5"/>
      <c r="L37" s="5"/>
      <c r="M37" s="5"/>
      <c r="N37" s="22"/>
    </row>
    <row r="38" spans="1:14" x14ac:dyDescent="0.25">
      <c r="A38" t="s">
        <v>94</v>
      </c>
      <c r="B38" t="s">
        <v>144</v>
      </c>
      <c r="C38" s="1">
        <v>-362861.13</v>
      </c>
      <c r="D38" s="1">
        <v>-358792.66</v>
      </c>
      <c r="E38" s="1">
        <f>D38-C38</f>
      </c>
      <c r="F38" s="21">
        <f>IF(ABS(D38)&lt;0.5,"",ABS(E38)/ABS(D38))</f>
      </c>
      <c r="G38" s="1"/>
      <c r="H38" s="1"/>
      <c r="I38" s="1"/>
      <c r="J38" s="21"/>
      <c r="K38" s="1"/>
      <c r="L38" s="1"/>
      <c r="M38" s="1"/>
      <c r="N38" s="21"/>
    </row>
    <row r="39" spans="1:14" x14ac:dyDescent="0.25">
      <c r="A39" t="s">
        <v>86</v>
      </c>
      <c r="B39" t="s">
        <v>144</v>
      </c>
      <c r="C39" s="1">
        <v>726539.89</v>
      </c>
      <c r="D39" s="1">
        <v>723985.67</v>
      </c>
      <c r="E39" s="1">
        <f>D39-C39</f>
      </c>
      <c r="F39" s="21">
        <f>IF(ABS(D39)&lt;0.5,"",ABS(E39)/ABS(D39))</f>
      </c>
      <c r="G39" s="1"/>
      <c r="H39" s="1"/>
      <c r="I39" s="1"/>
      <c r="J39" s="21"/>
      <c r="K39" s="1"/>
      <c r="L39" s="1"/>
      <c r="M39" s="1"/>
      <c r="N39" s="21"/>
    </row>
    <row r="40" spans="1:14" x14ac:dyDescent="0.25">
      <c r="A40" t="s">
        <v>93</v>
      </c>
      <c r="B40" t="s">
        <v>144</v>
      </c>
      <c r="C40" s="1">
        <v>-222906.87</v>
      </c>
      <c r="D40" s="1">
        <v>-220407.59</v>
      </c>
      <c r="E40" s="1">
        <f>D40-C40</f>
      </c>
      <c r="F40" s="21">
        <f>IF(ABS(D40)&lt;0.5,"",ABS(E40)/ABS(D40))</f>
      </c>
      <c r="G40" s="1"/>
      <c r="H40" s="1"/>
      <c r="I40" s="1"/>
      <c r="J40" s="21"/>
      <c r="K40" s="1"/>
      <c r="L40" s="1"/>
      <c r="M40" s="1"/>
      <c r="N40" s="21"/>
    </row>
    <row r="41" spans="1:14" x14ac:dyDescent="0.25">
      <c r="A41" t="s">
        <v>89</v>
      </c>
      <c r="B41" t="s">
        <v>144</v>
      </c>
      <c r="C41" s="1">
        <v>-104308.03</v>
      </c>
      <c r="D41" s="1">
        <v>-103138.5</v>
      </c>
      <c r="E41" s="1">
        <f>D41-C41</f>
      </c>
      <c r="F41" s="21">
        <f>IF(ABS(D41)&lt;0.5,"",ABS(E41)/ABS(D41))</f>
      </c>
      <c r="G41" s="1"/>
      <c r="H41" s="1"/>
      <c r="I41" s="1"/>
      <c r="J41" s="21"/>
      <c r="K41" s="1"/>
      <c r="L41" s="1"/>
      <c r="M41" s="1"/>
      <c r="N41" s="21"/>
    </row>
    <row r="42" spans="1:14" x14ac:dyDescent="0.25">
      <c r="A42" t="s">
        <v>96</v>
      </c>
      <c r="B42" t="s">
        <v>144</v>
      </c>
      <c r="C42" s="1">
        <v>-67397.08</v>
      </c>
      <c r="D42" s="1">
        <v>-66641.41</v>
      </c>
      <c r="E42" s="1">
        <f>D42-C42</f>
      </c>
      <c r="F42" s="21">
        <f>IF(ABS(D42)&lt;0.5,"",ABS(E42)/ABS(D42))</f>
      </c>
      <c r="G42" s="1"/>
      <c r="H42" s="1"/>
      <c r="I42" s="1"/>
      <c r="J42" s="21"/>
      <c r="K42" s="1"/>
      <c r="L42" s="1"/>
      <c r="M42" s="1"/>
      <c r="N42" s="21"/>
    </row>
    <row r="43" spans="1:14" x14ac:dyDescent="0.25">
      <c r="A43" t="s">
        <v>97</v>
      </c>
      <c r="B43" t="s">
        <v>144</v>
      </c>
      <c r="C43" s="1">
        <v>-49737.93</v>
      </c>
      <c r="D43" s="1">
        <v>-49180.26</v>
      </c>
      <c r="E43" s="1">
        <f>D43-C43</f>
      </c>
      <c r="F43" s="21">
        <f>IF(ABS(D43)&lt;0.5,"",ABS(E43)/ABS(D43))</f>
      </c>
      <c r="G43" s="1"/>
      <c r="H43" s="1"/>
      <c r="I43" s="1"/>
      <c r="J43" s="21"/>
      <c r="K43" s="1"/>
      <c r="L43" s="1"/>
      <c r="M43" s="1"/>
      <c r="N43" s="21"/>
    </row>
    <row r="44" spans="1:14" x14ac:dyDescent="0.25">
      <c r="A44" t="s">
        <v>98</v>
      </c>
      <c r="B44" t="s">
        <v>144</v>
      </c>
      <c r="C44" s="1">
        <v>-44491.87</v>
      </c>
      <c r="D44" s="1">
        <v>-43993.02</v>
      </c>
      <c r="E44" s="1">
        <f>D44-C44</f>
      </c>
      <c r="F44" s="21">
        <f>IF(ABS(D44)&lt;0.5,"",ABS(E44)/ABS(D44))</f>
      </c>
      <c r="G44" s="1"/>
      <c r="H44" s="1"/>
      <c r="I44" s="1"/>
      <c r="J44" s="21"/>
      <c r="K44" s="1"/>
      <c r="L44" s="1"/>
      <c r="M44" s="1"/>
      <c r="N44" s="21"/>
    </row>
    <row r="45" spans="1:14" x14ac:dyDescent="0.25">
      <c r="A45" t="s">
        <v>101</v>
      </c>
      <c r="B45" t="s">
        <v>144</v>
      </c>
      <c r="C45" s="1">
        <v>-1334.9</v>
      </c>
      <c r="D45" s="1">
        <v>-1334.9</v>
      </c>
      <c r="E45" s="1">
        <f>D45-C45</f>
      </c>
      <c r="F45" s="21">
        <f>IF(ABS(D45)&lt;0.5,"",ABS(E45)/ABS(D45))</f>
      </c>
      <c r="G45" s="1"/>
      <c r="H45" s="1"/>
      <c r="I45" s="1"/>
      <c r="J45" s="21"/>
      <c r="K45" s="1"/>
      <c r="L45" s="1"/>
      <c r="M45" s="1"/>
      <c r="N45" s="21"/>
    </row>
    <row r="46" spans="1:14" x14ac:dyDescent="0.25">
      <c r="A46" t="s">
        <v>102</v>
      </c>
      <c r="B46" t="s">
        <v>144</v>
      </c>
      <c r="C46" s="1">
        <v>-9000</v>
      </c>
      <c r="D46" s="1">
        <v>-9000</v>
      </c>
      <c r="E46" s="1">
        <f>D46-C46</f>
      </c>
      <c r="F46" s="21">
        <f>IF(ABS(D46)&lt;0.5,"",ABS(E46)/ABS(D46))</f>
      </c>
      <c r="G46" s="1"/>
      <c r="H46" s="1"/>
      <c r="I46" s="1"/>
      <c r="J46" s="21"/>
      <c r="K46" s="1"/>
      <c r="L46" s="1"/>
      <c r="M46" s="1"/>
      <c r="N46" s="21"/>
    </row>
    <row r="47" spans="1:14" x14ac:dyDescent="0.25">
      <c r="A47" t="s">
        <v>113</v>
      </c>
      <c r="B47" t="s">
        <v>144</v>
      </c>
      <c r="C47" s="1">
        <v>-118.67</v>
      </c>
      <c r="D47" s="1">
        <v>-118.67</v>
      </c>
      <c r="E47" s="1">
        <f>D47-C47</f>
      </c>
      <c r="F47" s="21">
        <f>IF(ABS(D47)&lt;0.5,"",ABS(E47)/ABS(D47))</f>
      </c>
      <c r="G47" s="1"/>
      <c r="H47" s="1"/>
      <c r="I47" s="1"/>
      <c r="J47" s="21"/>
      <c r="K47" s="1"/>
      <c r="L47" s="1"/>
      <c r="M47" s="1"/>
      <c r="N47" s="21"/>
    </row>
    <row r="49" spans="1:14" s="4" customFormat="1" x14ac:dyDescent="0.25">
      <c r="A49" s="4" t="s">
        <v>286</v>
      </c>
      <c r="C49" s="5"/>
      <c r="D49" s="5"/>
      <c r="E49" s="5"/>
      <c r="F49" s="22"/>
      <c r="G49" s="5"/>
      <c r="H49" s="5"/>
      <c r="I49" s="5"/>
      <c r="J49" s="22"/>
      <c r="K49" s="5"/>
      <c r="L49" s="5"/>
      <c r="M49" s="5"/>
      <c r="N49" s="22"/>
    </row>
    <row r="50" spans="1:14" s="4" customFormat="1" x14ac:dyDescent="0.25">
      <c r="A50" s="4" t="s">
        <v>72</v>
      </c>
      <c r="B50" s="4" t="s">
        <v>144</v>
      </c>
      <c r="C50" s="5" t="s">
        <v>18</v>
      </c>
      <c r="D50" s="5" t="s">
        <v>215</v>
      </c>
      <c r="E50" s="5" t="s">
        <v>192</v>
      </c>
      <c r="F50" s="22" t="s">
        <v>276</v>
      </c>
      <c r="G50" s="5"/>
      <c r="H50" s="5"/>
      <c r="I50" s="5"/>
      <c r="J50" s="22"/>
      <c r="K50" s="5"/>
      <c r="L50" s="5"/>
      <c r="M50" s="5"/>
      <c r="N50" s="22"/>
    </row>
    <row r="51" spans="1:14" x14ac:dyDescent="0.25">
      <c r="A51" t="s">
        <v>86</v>
      </c>
      <c r="B51" t="s">
        <v>144</v>
      </c>
      <c r="C51" s="1">
        <v>696950.65</v>
      </c>
      <c r="D51" s="1">
        <v>710391.29</v>
      </c>
      <c r="E51" s="1">
        <f>D51-C51</f>
      </c>
      <c r="F51" s="21">
        <f>IF(ABS(D51)&lt;0.5,"",ABS(E51)/ABS(D51))</f>
      </c>
      <c r="G51" s="1"/>
      <c r="H51" s="1"/>
      <c r="I51" s="1"/>
      <c r="J51" s="21"/>
      <c r="K51" s="1"/>
      <c r="L51" s="1"/>
      <c r="M51" s="1"/>
      <c r="N51" s="21"/>
    </row>
    <row r="52" spans="1:14" x14ac:dyDescent="0.25">
      <c r="A52" t="s">
        <v>94</v>
      </c>
      <c r="B52" t="s">
        <v>144</v>
      </c>
      <c r="C52" s="1">
        <v>-364023.32</v>
      </c>
      <c r="D52" s="1">
        <v>-354770.23</v>
      </c>
      <c r="E52" s="1">
        <f>D52-C52</f>
      </c>
      <c r="F52" s="21">
        <f>IF(ABS(D52)&lt;0.5,"",ABS(E52)/ABS(D52))</f>
      </c>
      <c r="G52" s="1"/>
      <c r="H52" s="1"/>
      <c r="I52" s="1"/>
      <c r="J52" s="21"/>
      <c r="K52" s="1"/>
      <c r="L52" s="1"/>
      <c r="M52" s="1"/>
      <c r="N52" s="21"/>
    </row>
    <row r="53" spans="1:14" x14ac:dyDescent="0.25">
      <c r="A53" t="s">
        <v>93</v>
      </c>
      <c r="B53" t="s">
        <v>144</v>
      </c>
      <c r="C53" s="1">
        <v>-226034.83</v>
      </c>
      <c r="D53" s="1">
        <v>-220289.26</v>
      </c>
      <c r="E53" s="1">
        <f>D53-C53</f>
      </c>
      <c r="F53" s="21">
        <f>IF(ABS(D53)&lt;0.5,"",ABS(E53)/ABS(D53))</f>
      </c>
      <c r="G53" s="1"/>
      <c r="H53" s="1"/>
      <c r="I53" s="1"/>
      <c r="J53" s="21"/>
      <c r="K53" s="1"/>
      <c r="L53" s="1"/>
      <c r="M53" s="1"/>
      <c r="N53" s="21"/>
    </row>
    <row r="54" spans="1:14" x14ac:dyDescent="0.25">
      <c r="A54" t="s">
        <v>89</v>
      </c>
      <c r="B54" t="s">
        <v>144</v>
      </c>
      <c r="C54" s="1">
        <v>-103525.94</v>
      </c>
      <c r="D54" s="1">
        <v>-100894.42</v>
      </c>
      <c r="E54" s="1">
        <f>D54-C54</f>
      </c>
      <c r="F54" s="21">
        <f>IF(ABS(D54)&lt;0.5,"",ABS(E54)/ABS(D54))</f>
      </c>
      <c r="G54" s="1"/>
      <c r="H54" s="1"/>
      <c r="I54" s="1"/>
      <c r="J54" s="21"/>
      <c r="K54" s="1"/>
      <c r="L54" s="1"/>
      <c r="M54" s="1"/>
      <c r="N54" s="21"/>
    </row>
    <row r="55" spans="1:14" x14ac:dyDescent="0.25">
      <c r="A55" t="s">
        <v>96</v>
      </c>
      <c r="B55" t="s">
        <v>144</v>
      </c>
      <c r="C55" s="1">
        <v>-61544.67</v>
      </c>
      <c r="D55" s="1">
        <v>-59980.27</v>
      </c>
      <c r="E55" s="1">
        <f>D55-C55</f>
      </c>
      <c r="F55" s="21">
        <f>IF(ABS(D55)&lt;0.5,"",ABS(E55)/ABS(D55))</f>
      </c>
      <c r="G55" s="1"/>
      <c r="H55" s="1"/>
      <c r="I55" s="1"/>
      <c r="J55" s="21"/>
      <c r="K55" s="1"/>
      <c r="L55" s="1"/>
      <c r="M55" s="1"/>
      <c r="N55" s="21"/>
    </row>
    <row r="56" spans="1:14" x14ac:dyDescent="0.25">
      <c r="A56" t="s">
        <v>97</v>
      </c>
      <c r="B56" t="s">
        <v>144</v>
      </c>
      <c r="C56" s="1">
        <v>-51041.94</v>
      </c>
      <c r="D56" s="1">
        <v>-49744.51</v>
      </c>
      <c r="E56" s="1">
        <f>D56-C56</f>
      </c>
      <c r="F56" s="21">
        <f>IF(ABS(D56)&lt;0.5,"",ABS(E56)/ABS(D56))</f>
      </c>
      <c r="G56" s="1"/>
      <c r="H56" s="1"/>
      <c r="I56" s="1"/>
      <c r="J56" s="21"/>
      <c r="K56" s="1"/>
      <c r="L56" s="1"/>
      <c r="M56" s="1"/>
      <c r="N56" s="21"/>
    </row>
    <row r="57" spans="1:14" x14ac:dyDescent="0.25">
      <c r="A57" t="s">
        <v>98</v>
      </c>
      <c r="B57" t="s">
        <v>144</v>
      </c>
      <c r="C57" s="1">
        <v>-14410.86</v>
      </c>
      <c r="D57" s="1">
        <v>-14044.55</v>
      </c>
      <c r="E57" s="1">
        <f>D57-C57</f>
      </c>
      <c r="F57" s="21">
        <f>IF(ABS(D57)&lt;0.5,"",ABS(E57)/ABS(D57))</f>
      </c>
      <c r="G57" s="1"/>
      <c r="H57" s="1"/>
      <c r="I57" s="1"/>
      <c r="J57" s="21"/>
      <c r="K57" s="1"/>
      <c r="L57" s="1"/>
      <c r="M57" s="1"/>
      <c r="N57" s="21"/>
    </row>
    <row r="58" spans="1:14" x14ac:dyDescent="0.25">
      <c r="A58" t="s">
        <v>101</v>
      </c>
      <c r="B58" t="s">
        <v>144</v>
      </c>
      <c r="C58" s="1">
        <v>-48000</v>
      </c>
      <c r="D58" s="1">
        <v>-48000</v>
      </c>
      <c r="E58" s="1">
        <f>D58-C58</f>
      </c>
      <c r="F58" s="21">
        <f>IF(ABS(D58)&lt;0.5,"",ABS(E58)/ABS(D58))</f>
      </c>
      <c r="G58" s="1"/>
      <c r="H58" s="1"/>
      <c r="I58" s="1"/>
      <c r="J58" s="21"/>
      <c r="K58" s="1"/>
      <c r="L58" s="1"/>
      <c r="M58" s="1"/>
      <c r="N58" s="21"/>
    </row>
    <row r="59" spans="1:14" x14ac:dyDescent="0.25">
      <c r="A59" t="s">
        <v>102</v>
      </c>
      <c r="B59" t="s">
        <v>144</v>
      </c>
      <c r="C59" s="1">
        <v>-9000</v>
      </c>
      <c r="D59" s="1">
        <v>-9000</v>
      </c>
      <c r="E59" s="1">
        <f>D59-C59</f>
      </c>
      <c r="F59" s="21">
        <f>IF(ABS(D59)&lt;0.5,"",ABS(E59)/ABS(D59))</f>
      </c>
      <c r="G59" s="1"/>
      <c r="H59" s="1"/>
      <c r="I59" s="1"/>
      <c r="J59" s="21"/>
      <c r="K59" s="1"/>
      <c r="L59" s="1"/>
      <c r="M59" s="1"/>
      <c r="N59" s="21"/>
    </row>
    <row r="60" spans="1:14" x14ac:dyDescent="0.25">
      <c r="A60" t="s">
        <v>113</v>
      </c>
      <c r="B60" t="s">
        <v>144</v>
      </c>
      <c r="C60" s="1">
        <v>2444.5</v>
      </c>
      <c r="D60" s="1">
        <v>2444.5</v>
      </c>
      <c r="E60" s="1">
        <f>D60-C60</f>
      </c>
      <c r="F60" s="21">
        <f>IF(ABS(D60)&lt;0.5,"",ABS(E60)/ABS(D60))</f>
      </c>
      <c r="G60" s="1"/>
      <c r="H60" s="1"/>
      <c r="I60" s="1"/>
      <c r="J60" s="21"/>
      <c r="K60" s="1"/>
      <c r="L60" s="1"/>
      <c r="M60" s="1"/>
      <c r="N60" s="21"/>
    </row>
    <row r="62" spans="1:14" s="4" customFormat="1" x14ac:dyDescent="0.25">
      <c r="A62" s="4" t="s">
        <v>287</v>
      </c>
      <c r="C62" s="5"/>
      <c r="D62" s="5"/>
      <c r="E62" s="5"/>
      <c r="F62" s="22"/>
      <c r="G62" s="5"/>
      <c r="H62" s="5"/>
      <c r="I62" s="5"/>
      <c r="J62" s="22"/>
      <c r="K62" s="5"/>
      <c r="L62" s="5"/>
      <c r="M62" s="5"/>
      <c r="N62" s="22"/>
    </row>
    <row r="63" spans="1:14" s="4" customFormat="1" x14ac:dyDescent="0.25">
      <c r="A63" s="4" t="s">
        <v>72</v>
      </c>
      <c r="B63" s="4" t="s">
        <v>144</v>
      </c>
      <c r="C63" s="5" t="s">
        <v>18</v>
      </c>
      <c r="D63" s="5" t="s">
        <v>215</v>
      </c>
      <c r="E63" s="5" t="s">
        <v>192</v>
      </c>
      <c r="F63" s="22" t="s">
        <v>276</v>
      </c>
      <c r="G63" s="5"/>
      <c r="H63" s="5"/>
      <c r="I63" s="5"/>
      <c r="J63" s="22"/>
      <c r="K63" s="5"/>
      <c r="L63" s="5"/>
      <c r="M63" s="5"/>
      <c r="N63" s="22"/>
    </row>
    <row r="64" spans="1:14" x14ac:dyDescent="0.25">
      <c r="A64" t="s">
        <v>86</v>
      </c>
      <c r="B64" t="s">
        <v>144</v>
      </c>
      <c r="C64" s="1">
        <v>696823.63</v>
      </c>
      <c r="D64" s="1">
        <v>713938.97</v>
      </c>
      <c r="E64" s="1">
        <f>D64-C64</f>
      </c>
      <c r="F64" s="21">
        <f>IF(ABS(D64)&lt;0.5,"",ABS(E64)/ABS(D64))</f>
      </c>
      <c r="G64" s="1"/>
      <c r="H64" s="1"/>
      <c r="I64" s="1"/>
      <c r="J64" s="21"/>
      <c r="K64" s="1"/>
      <c r="L64" s="1"/>
      <c r="M64" s="1"/>
      <c r="N64" s="21"/>
    </row>
    <row r="65" spans="1:14" x14ac:dyDescent="0.25">
      <c r="A65" t="s">
        <v>94</v>
      </c>
      <c r="B65" t="s">
        <v>144</v>
      </c>
      <c r="C65" s="1">
        <v>-345545.29</v>
      </c>
      <c r="D65" s="1">
        <v>-351900.74</v>
      </c>
      <c r="E65" s="1">
        <f>D65-C65</f>
      </c>
      <c r="F65" s="21">
        <f>IF(ABS(D65)&lt;0.5,"",ABS(E65)/ABS(D65))</f>
      </c>
      <c r="G65" s="1"/>
      <c r="H65" s="1"/>
      <c r="I65" s="1"/>
      <c r="J65" s="21"/>
      <c r="K65" s="1"/>
      <c r="L65" s="1"/>
      <c r="M65" s="1"/>
      <c r="N65" s="21"/>
    </row>
    <row r="66" spans="1:14" x14ac:dyDescent="0.25">
      <c r="A66" t="s">
        <v>93</v>
      </c>
      <c r="B66" t="s">
        <v>144</v>
      </c>
      <c r="C66" s="1">
        <v>-214770.66</v>
      </c>
      <c r="D66" s="1">
        <v>-218720.83</v>
      </c>
      <c r="E66" s="1">
        <f>D66-C66</f>
      </c>
      <c r="F66" s="21">
        <f>IF(ABS(D66)&lt;0.5,"",ABS(E66)/ABS(D66))</f>
      </c>
      <c r="G66" s="1"/>
      <c r="H66" s="1"/>
      <c r="I66" s="1"/>
      <c r="J66" s="21"/>
      <c r="K66" s="1"/>
      <c r="L66" s="1"/>
      <c r="M66" s="1"/>
      <c r="N66" s="21"/>
    </row>
    <row r="67" spans="1:14" x14ac:dyDescent="0.25">
      <c r="A67" t="s">
        <v>89</v>
      </c>
      <c r="B67" t="s">
        <v>144</v>
      </c>
      <c r="C67" s="1">
        <v>-100289.82</v>
      </c>
      <c r="D67" s="1">
        <v>-102134.41</v>
      </c>
      <c r="E67" s="1">
        <f>D67-C67</f>
      </c>
      <c r="F67" s="21">
        <f>IF(ABS(D67)&lt;0.5,"",ABS(E67)/ABS(D67))</f>
      </c>
      <c r="G67" s="1"/>
      <c r="H67" s="1"/>
      <c r="I67" s="1"/>
      <c r="J67" s="21"/>
      <c r="K67" s="1"/>
      <c r="L67" s="1"/>
      <c r="M67" s="1"/>
      <c r="N67" s="21"/>
    </row>
    <row r="68" spans="1:14" x14ac:dyDescent="0.25">
      <c r="A68" t="s">
        <v>96</v>
      </c>
      <c r="B68" t="s">
        <v>144</v>
      </c>
      <c r="C68" s="1">
        <v>-66910.51</v>
      </c>
      <c r="D68" s="1">
        <v>-68141.17</v>
      </c>
      <c r="E68" s="1">
        <f>D68-C68</f>
      </c>
      <c r="F68" s="21">
        <f>IF(ABS(D68)&lt;0.5,"",ABS(E68)/ABS(D68))</f>
      </c>
      <c r="G68" s="1"/>
      <c r="H68" s="1"/>
      <c r="I68" s="1"/>
      <c r="J68" s="21"/>
      <c r="K68" s="1"/>
      <c r="L68" s="1"/>
      <c r="M68" s="1"/>
      <c r="N68" s="21"/>
    </row>
    <row r="69" spans="1:14" x14ac:dyDescent="0.25">
      <c r="A69" t="s">
        <v>98</v>
      </c>
      <c r="B69" t="s">
        <v>144</v>
      </c>
      <c r="C69" s="1">
        <v>-55055.97</v>
      </c>
      <c r="D69" s="1">
        <v>-56068.59</v>
      </c>
      <c r="E69" s="1">
        <f>D69-C69</f>
      </c>
      <c r="F69" s="21">
        <f>IF(ABS(D69)&lt;0.5,"",ABS(E69)/ABS(D69))</f>
      </c>
      <c r="G69" s="1"/>
      <c r="H69" s="1"/>
      <c r="I69" s="1"/>
      <c r="J69" s="21"/>
      <c r="K69" s="1"/>
      <c r="L69" s="1"/>
      <c r="M69" s="1"/>
      <c r="N69" s="21"/>
    </row>
    <row r="70" spans="1:14" x14ac:dyDescent="0.25">
      <c r="A70" t="s">
        <v>97</v>
      </c>
      <c r="B70" t="s">
        <v>144</v>
      </c>
      <c r="C70" s="1">
        <v>-49427.85</v>
      </c>
      <c r="D70" s="1">
        <v>-50336.95</v>
      </c>
      <c r="E70" s="1">
        <f>D70-C70</f>
      </c>
      <c r="F70" s="21">
        <f>IF(ABS(D70)&lt;0.5,"",ABS(E70)/ABS(D70))</f>
      </c>
      <c r="G70" s="1"/>
      <c r="H70" s="1"/>
      <c r="I70" s="1"/>
      <c r="J70" s="21"/>
      <c r="K70" s="1"/>
      <c r="L70" s="1"/>
      <c r="M70" s="1"/>
      <c r="N70" s="21"/>
    </row>
    <row r="71" spans="1:14" x14ac:dyDescent="0.25">
      <c r="A71" t="s">
        <v>101</v>
      </c>
      <c r="B71" t="s">
        <v>144</v>
      </c>
      <c r="C71" s="1">
        <v>-1254.61</v>
      </c>
      <c r="D71" s="1">
        <v>-1254.61</v>
      </c>
      <c r="E71" s="1">
        <f>D71-C71</f>
      </c>
      <c r="F71" s="21">
        <f>IF(ABS(D71)&lt;0.5,"",ABS(E71)/ABS(D71))</f>
      </c>
      <c r="G71" s="1"/>
      <c r="H71" s="1"/>
      <c r="I71" s="1"/>
      <c r="J71" s="21"/>
      <c r="K71" s="1"/>
      <c r="L71" s="1"/>
      <c r="M71" s="1"/>
      <c r="N71" s="21"/>
    </row>
    <row r="72" spans="1:14" x14ac:dyDescent="0.25">
      <c r="A72" t="s">
        <v>102</v>
      </c>
      <c r="B72" t="s">
        <v>144</v>
      </c>
      <c r="C72" s="1">
        <v>-9000</v>
      </c>
      <c r="D72" s="1">
        <v>-9000</v>
      </c>
      <c r="E72" s="1">
        <f>D72-C72</f>
      </c>
      <c r="F72" s="21">
        <f>IF(ABS(D72)&lt;0.5,"",ABS(E72)/ABS(D72))</f>
      </c>
      <c r="G72" s="1"/>
      <c r="H72" s="1"/>
      <c r="I72" s="1"/>
      <c r="J72" s="21"/>
      <c r="K72" s="1"/>
      <c r="L72" s="1"/>
      <c r="M72" s="1"/>
      <c r="N72" s="21"/>
    </row>
    <row r="73" spans="1:14" x14ac:dyDescent="0.25">
      <c r="A73" t="s">
        <v>113</v>
      </c>
      <c r="B73" t="s">
        <v>144</v>
      </c>
      <c r="C73" s="1">
        <v>1727.7</v>
      </c>
      <c r="D73" s="1">
        <v>1727.7</v>
      </c>
      <c r="E73" s="1">
        <f>D73-C73</f>
      </c>
      <c r="F73" s="21">
        <f>IF(ABS(D73)&lt;0.5,"",ABS(E73)/ABS(D73))</f>
      </c>
      <c r="G73" s="1"/>
      <c r="H73" s="1"/>
      <c r="I73" s="1"/>
      <c r="J73" s="21"/>
      <c r="K73" s="1"/>
      <c r="L73" s="1"/>
      <c r="M73" s="1"/>
      <c r="N73" s="21"/>
    </row>
    <row r="75" spans="1:14" s="4" customFormat="1" x14ac:dyDescent="0.25">
      <c r="A75" s="4" t="s">
        <v>288</v>
      </c>
      <c r="C75" s="5"/>
      <c r="D75" s="5"/>
      <c r="E75" s="5"/>
      <c r="F75" s="22"/>
      <c r="G75" s="5"/>
      <c r="H75" s="5"/>
      <c r="I75" s="5"/>
      <c r="J75" s="22"/>
      <c r="K75" s="5"/>
      <c r="L75" s="5"/>
      <c r="M75" s="5"/>
      <c r="N75" s="22"/>
    </row>
    <row r="76" spans="1:14" s="4" customFormat="1" x14ac:dyDescent="0.25">
      <c r="A76" s="4" t="s">
        <v>72</v>
      </c>
      <c r="B76" s="4" t="s">
        <v>144</v>
      </c>
      <c r="C76" s="5" t="s">
        <v>18</v>
      </c>
      <c r="D76" s="5" t="s">
        <v>215</v>
      </c>
      <c r="E76" s="5" t="s">
        <v>192</v>
      </c>
      <c r="F76" s="22" t="s">
        <v>276</v>
      </c>
      <c r="G76" s="5"/>
      <c r="H76" s="5"/>
      <c r="I76" s="5"/>
      <c r="J76" s="22"/>
      <c r="K76" s="5"/>
      <c r="L76" s="5"/>
      <c r="M76" s="5"/>
      <c r="N76" s="22"/>
    </row>
    <row r="77" spans="1:14" x14ac:dyDescent="0.25">
      <c r="A77" t="s">
        <v>94</v>
      </c>
      <c r="B77" t="s">
        <v>144</v>
      </c>
      <c r="C77" s="1">
        <v>-341692.86</v>
      </c>
      <c r="D77" s="1">
        <v>-349174.97</v>
      </c>
      <c r="E77" s="1">
        <f>D77-C77</f>
      </c>
      <c r="F77" s="21">
        <f>IF(ABS(D77)&lt;0.5,"",ABS(E77)/ABS(D77))</f>
      </c>
      <c r="G77" s="1"/>
      <c r="H77" s="1"/>
      <c r="I77" s="1"/>
      <c r="J77" s="21"/>
      <c r="K77" s="1"/>
      <c r="L77" s="1"/>
      <c r="M77" s="1"/>
      <c r="N77" s="21"/>
    </row>
    <row r="78" spans="1:14" x14ac:dyDescent="0.25">
      <c r="A78" t="s">
        <v>86</v>
      </c>
      <c r="B78" t="s">
        <v>144</v>
      </c>
      <c r="C78" s="1">
        <v>688507.04</v>
      </c>
      <c r="D78" s="1">
        <v>693350.36</v>
      </c>
      <c r="E78" s="1">
        <f>D78-C78</f>
      </c>
      <c r="F78" s="21">
        <f>IF(ABS(D78)&lt;0.5,"",ABS(E78)/ABS(D78))</f>
      </c>
      <c r="G78" s="1"/>
      <c r="H78" s="1"/>
      <c r="I78" s="1"/>
      <c r="J78" s="21"/>
      <c r="K78" s="1"/>
      <c r="L78" s="1"/>
      <c r="M78" s="1"/>
      <c r="N78" s="21"/>
    </row>
    <row r="79" spans="1:14" x14ac:dyDescent="0.25">
      <c r="A79" t="s">
        <v>93</v>
      </c>
      <c r="B79" t="s">
        <v>144</v>
      </c>
      <c r="C79" s="1">
        <v>-213878.4</v>
      </c>
      <c r="D79" s="1">
        <v>-218561.73</v>
      </c>
      <c r="E79" s="1">
        <f>D79-C79</f>
      </c>
      <c r="F79" s="21">
        <f>IF(ABS(D79)&lt;0.5,"",ABS(E79)/ABS(D79))</f>
      </c>
      <c r="G79" s="1"/>
      <c r="H79" s="1"/>
      <c r="I79" s="1"/>
      <c r="J79" s="21"/>
      <c r="K79" s="1"/>
      <c r="L79" s="1"/>
      <c r="M79" s="1"/>
      <c r="N79" s="21"/>
    </row>
    <row r="80" spans="1:14" x14ac:dyDescent="0.25">
      <c r="A80" t="s">
        <v>89</v>
      </c>
      <c r="B80" t="s">
        <v>144</v>
      </c>
      <c r="C80" s="1">
        <v>-95288.43</v>
      </c>
      <c r="D80" s="1">
        <v>-97374.98</v>
      </c>
      <c r="E80" s="1">
        <f>D80-C80</f>
      </c>
      <c r="F80" s="21">
        <f>IF(ABS(D80)&lt;0.5,"",ABS(E80)/ABS(D80))</f>
      </c>
      <c r="G80" s="1"/>
      <c r="H80" s="1"/>
      <c r="I80" s="1"/>
      <c r="J80" s="21"/>
      <c r="K80" s="1"/>
      <c r="L80" s="1"/>
      <c r="M80" s="1"/>
      <c r="N80" s="21"/>
    </row>
    <row r="81" spans="1:14" x14ac:dyDescent="0.25">
      <c r="A81" t="s">
        <v>96</v>
      </c>
      <c r="B81" t="s">
        <v>144</v>
      </c>
      <c r="C81" s="1">
        <v>-66052.82</v>
      </c>
      <c r="D81" s="1">
        <v>-67499.19</v>
      </c>
      <c r="E81" s="1">
        <f>D81-C81</f>
      </c>
      <c r="F81" s="21">
        <f>IF(ABS(D81)&lt;0.5,"",ABS(E81)/ABS(D81))</f>
      </c>
      <c r="G81" s="1"/>
      <c r="H81" s="1"/>
      <c r="I81" s="1"/>
      <c r="J81" s="21"/>
      <c r="K81" s="1"/>
      <c r="L81" s="1"/>
      <c r="M81" s="1"/>
      <c r="N81" s="21"/>
    </row>
    <row r="82" spans="1:14" x14ac:dyDescent="0.25">
      <c r="A82" t="s">
        <v>97</v>
      </c>
      <c r="B82" t="s">
        <v>144</v>
      </c>
      <c r="C82" s="1">
        <v>-49971.5</v>
      </c>
      <c r="D82" s="1">
        <v>-51065.73</v>
      </c>
      <c r="E82" s="1">
        <f>D82-C82</f>
      </c>
      <c r="F82" s="21">
        <f>IF(ABS(D82)&lt;0.5,"",ABS(E82)/ABS(D82))</f>
      </c>
      <c r="G82" s="1"/>
      <c r="H82" s="1"/>
      <c r="I82" s="1"/>
      <c r="J82" s="21"/>
      <c r="K82" s="1"/>
      <c r="L82" s="1"/>
      <c r="M82" s="1"/>
      <c r="N82" s="21"/>
    </row>
    <row r="83" spans="1:14" x14ac:dyDescent="0.25">
      <c r="A83" t="s">
        <v>98</v>
      </c>
      <c r="B83" t="s">
        <v>144</v>
      </c>
      <c r="C83" s="1">
        <v>-35270.34</v>
      </c>
      <c r="D83" s="1">
        <v>-36042.66</v>
      </c>
      <c r="E83" s="1">
        <f>D83-C83</f>
      </c>
      <c r="F83" s="21">
        <f>IF(ABS(D83)&lt;0.5,"",ABS(E83)/ABS(D83))</f>
      </c>
      <c r="G83" s="1"/>
      <c r="H83" s="1"/>
      <c r="I83" s="1"/>
      <c r="J83" s="21"/>
      <c r="K83" s="1"/>
      <c r="L83" s="1"/>
      <c r="M83" s="1"/>
      <c r="N83" s="21"/>
    </row>
    <row r="84" spans="1:14" x14ac:dyDescent="0.25">
      <c r="A84" t="s">
        <v>101</v>
      </c>
      <c r="B84" t="s">
        <v>144</v>
      </c>
      <c r="C84" s="1">
        <v>-1881.49</v>
      </c>
      <c r="D84" s="1">
        <v>-1881.49</v>
      </c>
      <c r="E84" s="1">
        <f>D84-C84</f>
      </c>
      <c r="F84" s="21">
        <f>IF(ABS(D84)&lt;0.5,"",ABS(E84)/ABS(D84))</f>
      </c>
      <c r="G84" s="1"/>
      <c r="H84" s="1"/>
      <c r="I84" s="1"/>
      <c r="J84" s="21"/>
      <c r="K84" s="1"/>
      <c r="L84" s="1"/>
      <c r="M84" s="1"/>
      <c r="N84" s="21"/>
    </row>
    <row r="85" spans="1:14" x14ac:dyDescent="0.25">
      <c r="A85" t="s">
        <v>102</v>
      </c>
      <c r="B85" t="s">
        <v>144</v>
      </c>
      <c r="C85" s="1">
        <v>-9000</v>
      </c>
      <c r="D85" s="1">
        <v>-9000</v>
      </c>
      <c r="E85" s="1">
        <f>D85-C85</f>
      </c>
      <c r="F85" s="21">
        <f>IF(ABS(D85)&lt;0.5,"",ABS(E85)/ABS(D85))</f>
      </c>
      <c r="G85" s="1"/>
      <c r="H85" s="1"/>
      <c r="I85" s="1"/>
      <c r="J85" s="21"/>
      <c r="K85" s="1"/>
      <c r="L85" s="1"/>
      <c r="M85" s="1"/>
      <c r="N85" s="21"/>
    </row>
    <row r="86" spans="1:14" x14ac:dyDescent="0.25">
      <c r="A86" t="s">
        <v>113</v>
      </c>
      <c r="B86" t="s">
        <v>144</v>
      </c>
      <c r="C86" s="1">
        <v>535.44</v>
      </c>
      <c r="D86" s="1">
        <v>535.44</v>
      </c>
      <c r="E86" s="1">
        <f>D86-C86</f>
      </c>
      <c r="F86" s="21">
        <f>IF(ABS(D86)&lt;0.5,"",ABS(E86)/ABS(D86))</f>
      </c>
      <c r="G86" s="1"/>
      <c r="H86" s="1"/>
      <c r="I86" s="1"/>
      <c r="J86" s="21"/>
      <c r="K86" s="1"/>
      <c r="L86" s="1"/>
      <c r="M86" s="1"/>
      <c r="N86" s="21"/>
    </row>
  </sheetData>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pane xSplit="1" ySplit="1" topLeftCell="B2" activePane="bottomRight" state="frozen"/>
      <selection pane="bottomRight"/>
    </sheetView>
  </sheetViews>
  <sheetFormatPr defaultRowHeight="15" outlineLevelRow="0" outlineLevelCol="0" x14ac:dyDescent="55"/>
  <cols>
    <col min="3" max="3" width="32" customWidth="1"/>
    <col min="4" max="4" width="80" customWidth="1"/>
    <col min="5" max="5" width="28" customWidth="1"/>
  </cols>
  <sheetData>
    <row r="1" spans="1:6" s="2" customFormat="1" x14ac:dyDescent="0.25">
      <c r="A1" s="2" t="s">
        <v>274</v>
      </c>
      <c r="B1" s="2" t="s">
        <v>289</v>
      </c>
      <c r="C1" s="2" t="s">
        <v>72</v>
      </c>
      <c r="D1" s="2" t="s">
        <v>290</v>
      </c>
      <c r="E1" s="2" t="s">
        <v>291</v>
      </c>
      <c r="F1" s="2" t="s">
        <v>292</v>
      </c>
    </row>
    <row r="2" spans="1:6" x14ac:dyDescent="0.25">
      <c r="A2" t="s">
        <v>76</v>
      </c>
      <c r="B2" t="s">
        <v>170</v>
      </c>
      <c r="C2" t="s">
        <v>89</v>
      </c>
      <c r="D2" t="s">
        <v>293</v>
      </c>
      <c r="E2" t="s">
        <v>294</v>
      </c>
      <c r="F2" t="s">
        <v>295</v>
      </c>
    </row>
    <row r="3" spans="1:6" x14ac:dyDescent="0.25">
      <c r="A3" t="s">
        <v>77</v>
      </c>
      <c r="B3" t="s">
        <v>170</v>
      </c>
      <c r="C3" t="s">
        <v>98</v>
      </c>
      <c r="D3" t="s">
        <v>296</v>
      </c>
      <c r="E3" t="s">
        <v>294</v>
      </c>
      <c r="F3" t="s">
        <v>297</v>
      </c>
    </row>
  </sheetData>
  <pageMargins left="0.7" right="0.7" top="0.75" bottom="0.75" header="0.3" footer="0.3"/>
  <pageSetup orientation="portrait" horizontalDpi="4294967295" verticalDpi="4294967295" scale="100" fitToWidth="1" fitToHeigh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pane xSplit="1" ySplit="1" topLeftCell="B2" activePane="bottomRight" state="frozen"/>
      <selection pane="bottomRight"/>
    </sheetView>
  </sheetViews>
  <sheetFormatPr defaultRowHeight="15" outlineLevelRow="0" outlineLevelCol="0" x14ac:dyDescent="55"/>
  <cols>
    <col min="3" max="3" width="36" customWidth="1"/>
    <col min="4" max="4" width="30" customWidth="1"/>
    <col min="5" max="5" width="9" style="1" customWidth="1"/>
    <col min="6" max="6" width="9" style="1" customWidth="1"/>
    <col min="9" max="9" width="50" customWidth="1"/>
  </cols>
  <sheetData>
    <row r="1" spans="1:11" s="2" customFormat="1" x14ac:dyDescent="0.25">
      <c r="A1" s="2" t="s">
        <v>132</v>
      </c>
      <c r="B1" s="2" t="s">
        <v>298</v>
      </c>
      <c r="C1" s="2" t="s">
        <v>299</v>
      </c>
      <c r="D1" s="2" t="s">
        <v>72</v>
      </c>
      <c r="E1" s="3" t="s">
        <v>215</v>
      </c>
      <c r="F1" s="3" t="s">
        <v>300</v>
      </c>
      <c r="G1" s="2" t="s">
        <v>301</v>
      </c>
      <c r="H1" s="2" t="s">
        <v>302</v>
      </c>
      <c r="I1" s="2" t="s">
        <v>303</v>
      </c>
      <c r="J1" s="2" t="s">
        <v>291</v>
      </c>
      <c r="K1" s="2" t="s">
        <v>304</v>
      </c>
    </row>
    <row r="2" spans="1:11" x14ac:dyDescent="0.25">
      <c r="A2" t="s">
        <v>139</v>
      </c>
      <c r="B2" t="s">
        <v>305</v>
      </c>
      <c r="C2" t="s">
        <v>306</v>
      </c>
      <c r="D2" t="s">
        <v>98</v>
      </c>
      <c r="E2" s="1">
        <v>-26000</v>
      </c>
      <c r="F2" s="1">
        <v>-2000</v>
      </c>
      <c r="G2" t="s">
        <v>307</v>
      </c>
      <c r="H2" t="s">
        <v>308</v>
      </c>
      <c r="I2" t="s">
        <v>309</v>
      </c>
      <c r="J2" t="s">
        <v>294</v>
      </c>
      <c r="K2" t="s">
        <v>297</v>
      </c>
    </row>
    <row r="3" spans="1:11" x14ac:dyDescent="0.25">
      <c r="A3" t="s">
        <v>139</v>
      </c>
      <c r="B3" t="s">
        <v>310</v>
      </c>
      <c r="C3" t="s">
        <v>311</v>
      </c>
      <c r="D3" t="s">
        <v>96</v>
      </c>
      <c r="E3" s="1">
        <v>-69145.78</v>
      </c>
      <c r="F3" s="1">
        <v>-51306.08</v>
      </c>
      <c r="G3" t="s">
        <v>307</v>
      </c>
      <c r="H3" t="s">
        <v>308</v>
      </c>
      <c r="I3" t="s">
        <v>312</v>
      </c>
      <c r="J3" t="s">
        <v>294</v>
      </c>
      <c r="K3" t="s">
        <v>297</v>
      </c>
    </row>
    <row r="4" spans="1:11" x14ac:dyDescent="0.25">
      <c r="A4" t="s">
        <v>139</v>
      </c>
      <c r="B4" t="s">
        <v>313</v>
      </c>
      <c r="C4" t="s">
        <v>314</v>
      </c>
      <c r="D4" t="s">
        <v>98</v>
      </c>
      <c r="E4" s="1">
        <v>-9000</v>
      </c>
      <c r="F4" s="1">
        <v>7000</v>
      </c>
      <c r="G4" t="s">
        <v>307</v>
      </c>
      <c r="H4" t="s">
        <v>308</v>
      </c>
      <c r="I4" t="s">
        <v>315</v>
      </c>
      <c r="J4" t="s">
        <v>294</v>
      </c>
      <c r="K4" t="s">
        <v>297</v>
      </c>
    </row>
    <row r="5" spans="1:11" x14ac:dyDescent="0.25">
      <c r="A5" t="s">
        <v>139</v>
      </c>
      <c r="B5" t="s">
        <v>316</v>
      </c>
      <c r="C5" t="s">
        <v>317</v>
      </c>
      <c r="D5" t="s">
        <v>101</v>
      </c>
      <c r="E5" s="1">
        <v>-1843.16</v>
      </c>
      <c r="F5" s="1">
        <v>-16925.33</v>
      </c>
      <c r="G5" t="s">
        <v>307</v>
      </c>
      <c r="H5" t="s">
        <v>308</v>
      </c>
      <c r="I5" t="s">
        <v>318</v>
      </c>
      <c r="J5" t="s">
        <v>294</v>
      </c>
      <c r="K5" t="s">
        <v>297</v>
      </c>
    </row>
    <row r="6" spans="1:11" x14ac:dyDescent="0.25">
      <c r="A6" t="s">
        <v>137</v>
      </c>
      <c r="B6" t="s">
        <v>310</v>
      </c>
      <c r="C6" t="s">
        <v>311</v>
      </c>
      <c r="D6" t="s">
        <v>96</v>
      </c>
      <c r="E6" s="1">
        <v>0</v>
      </c>
      <c r="F6" s="1">
        <v>-11300.14</v>
      </c>
      <c r="G6" t="s">
        <v>319</v>
      </c>
      <c r="H6" t="s">
        <v>320</v>
      </c>
      <c r="I6" t="s">
        <v>144</v>
      </c>
      <c r="J6" t="s">
        <v>144</v>
      </c>
      <c r="K6" t="s">
        <v>144</v>
      </c>
    </row>
  </sheetData>
  <pageMargins left="0.7" right="0.7" top="0.75" bottom="0.75" header="0.3" footer="0.3"/>
  <pageSetup orientation="portrait" horizontalDpi="4294967295" verticalDpi="4294967295" scale="100" fitToWidth="1" fitToHeigh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1" customWidth="1"/>
    <col min="3" max="3" width="48" customWidth="1"/>
    <col min="4" max="4" width="80" style="23" customWidth="1"/>
    <col min="5" max="5" width="14" customWidth="1"/>
    <col min="6" max="6" width="16" customWidth="1"/>
    <col min="7" max="7" width="48" customWidth="1"/>
    <col min="8" max="8" width="40" customWidth="1"/>
  </cols>
  <sheetData>
    <row r="1" spans="1:8" s="2" customFormat="1" x14ac:dyDescent="0.25">
      <c r="A1" s="2" t="s">
        <v>321</v>
      </c>
      <c r="B1" s="2" t="s">
        <v>302</v>
      </c>
      <c r="C1" s="2" t="s">
        <v>322</v>
      </c>
      <c r="D1" s="24" t="s">
        <v>323</v>
      </c>
      <c r="E1" s="2" t="s">
        <v>324</v>
      </c>
      <c r="F1" s="2" t="s">
        <v>325</v>
      </c>
      <c r="G1" s="2" t="s">
        <v>326</v>
      </c>
      <c r="H1" s="2" t="s">
        <v>327</v>
      </c>
    </row>
    <row r="2" spans="1:8" x14ac:dyDescent="0.25">
      <c r="A2" t="s">
        <v>328</v>
      </c>
      <c r="B2" t="s">
        <v>320</v>
      </c>
      <c r="C2" t="s">
        <v>329</v>
      </c>
      <c r="D2" s="23" t="s">
        <v>330</v>
      </c>
      <c r="E2" t="s">
        <v>331</v>
      </c>
      <c r="F2" t="s">
        <v>137</v>
      </c>
      <c r="G2" t="s">
        <v>332</v>
      </c>
      <c r="H2" t="s">
        <v>144</v>
      </c>
    </row>
    <row r="3" spans="1:8" x14ac:dyDescent="0.25">
      <c r="A3" t="s">
        <v>333</v>
      </c>
      <c r="B3" t="s">
        <v>320</v>
      </c>
      <c r="C3" t="s">
        <v>334</v>
      </c>
      <c r="D3" s="23" t="s">
        <v>335</v>
      </c>
      <c r="E3" t="s">
        <v>336</v>
      </c>
      <c r="F3" t="s">
        <v>139</v>
      </c>
      <c r="G3" t="s">
        <v>337</v>
      </c>
      <c r="H3" t="s">
        <v>144</v>
      </c>
    </row>
    <row r="4" spans="1:8" x14ac:dyDescent="0.25">
      <c r="A4" t="s">
        <v>333</v>
      </c>
      <c r="B4" t="s">
        <v>320</v>
      </c>
      <c r="C4" t="s">
        <v>338</v>
      </c>
      <c r="D4" s="23" t="s">
        <v>339</v>
      </c>
      <c r="E4" t="s">
        <v>340</v>
      </c>
      <c r="F4" t="s">
        <v>139</v>
      </c>
      <c r="G4" t="s">
        <v>341</v>
      </c>
      <c r="H4" t="s">
        <v>144</v>
      </c>
    </row>
    <row r="5" spans="1:8" x14ac:dyDescent="0.25">
      <c r="A5" t="s">
        <v>333</v>
      </c>
      <c r="B5" t="s">
        <v>320</v>
      </c>
      <c r="C5" t="s">
        <v>342</v>
      </c>
      <c r="D5" s="23" t="s">
        <v>343</v>
      </c>
      <c r="E5" t="s">
        <v>344</v>
      </c>
      <c r="F5" t="s">
        <v>345</v>
      </c>
      <c r="G5" t="s">
        <v>346</v>
      </c>
      <c r="H5" t="s">
        <v>144</v>
      </c>
    </row>
    <row r="6" spans="1:8" x14ac:dyDescent="0.25">
      <c r="A6" t="s">
        <v>333</v>
      </c>
      <c r="B6" t="s">
        <v>320</v>
      </c>
      <c r="C6" t="s">
        <v>347</v>
      </c>
      <c r="D6" s="23" t="s">
        <v>348</v>
      </c>
      <c r="E6" t="s">
        <v>349</v>
      </c>
      <c r="F6" t="s">
        <v>139</v>
      </c>
      <c r="G6" t="s">
        <v>350</v>
      </c>
      <c r="H6" t="s">
        <v>144</v>
      </c>
    </row>
    <row r="7" spans="1:8" x14ac:dyDescent="0.25">
      <c r="A7" t="s">
        <v>333</v>
      </c>
      <c r="B7" t="s">
        <v>320</v>
      </c>
      <c r="C7" t="s">
        <v>351</v>
      </c>
      <c r="D7" s="23" t="s">
        <v>352</v>
      </c>
      <c r="E7" t="s">
        <v>353</v>
      </c>
      <c r="F7" t="s">
        <v>139</v>
      </c>
      <c r="G7" t="s">
        <v>354</v>
      </c>
      <c r="H7" t="s">
        <v>144</v>
      </c>
    </row>
    <row r="8" spans="1:8" x14ac:dyDescent="0.25">
      <c r="A8" t="s">
        <v>333</v>
      </c>
      <c r="B8" t="s">
        <v>320</v>
      </c>
      <c r="C8" t="s">
        <v>355</v>
      </c>
      <c r="D8" s="23" t="s">
        <v>356</v>
      </c>
      <c r="E8" t="s">
        <v>357</v>
      </c>
      <c r="F8" t="s">
        <v>139</v>
      </c>
      <c r="G8" t="s">
        <v>358</v>
      </c>
      <c r="H8" t="s">
        <v>144</v>
      </c>
    </row>
  </sheetData>
  <pageMargins left="0.7" right="0.7" top="0.75" bottom="0.75" header="0.3" footer="0.3"/>
  <pageSetup orientation="portrait" horizontalDpi="4294967295" verticalDpi="4294967295" scale="100" fitToWidth="1" fitToHeigh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pane xSplit="2" ySplit="1" topLeftCell="C2" activePane="bottomRight" state="frozen"/>
      <selection pane="bottomRight"/>
    </sheetView>
  </sheetViews>
  <sheetFormatPr defaultRowHeight="15" outlineLevelRow="0" outlineLevelCol="0" x14ac:dyDescent="55"/>
  <cols>
    <col min="1" max="1" width="36" customWidth="1"/>
    <col min="3" max="10" width="12" style="1" customWidth="1"/>
  </cols>
  <sheetData>
    <row r="1" spans="1:11" s="2" customFormat="1" x14ac:dyDescent="0.25">
      <c r="A1" s="2" t="s">
        <v>359</v>
      </c>
      <c r="B1" s="2" t="s">
        <v>132</v>
      </c>
      <c r="C1" s="3" t="s">
        <v>73</v>
      </c>
      <c r="D1" s="3" t="s">
        <v>74</v>
      </c>
      <c r="E1" s="3" t="s">
        <v>75</v>
      </c>
      <c r="F1" s="3" t="s">
        <v>76</v>
      </c>
      <c r="G1" s="3" t="s">
        <v>77</v>
      </c>
      <c r="H1" s="3" t="s">
        <v>360</v>
      </c>
      <c r="I1" s="3" t="s">
        <v>361</v>
      </c>
      <c r="J1" s="3" t="s">
        <v>362</v>
      </c>
      <c r="K1" s="2" t="s">
        <v>363</v>
      </c>
    </row>
    <row r="2" spans="1:11" x14ac:dyDescent="0.25">
      <c r="A2" t="s">
        <v>364</v>
      </c>
      <c r="B2" t="s">
        <v>139</v>
      </c>
      <c r="C2" s="1">
        <v>4200</v>
      </c>
      <c r="D2" s="1">
        <v>4200</v>
      </c>
      <c r="E2" s="1">
        <v>4200</v>
      </c>
      <c r="F2" s="1">
        <v>4200</v>
      </c>
      <c r="G2" s="1">
        <v>4200</v>
      </c>
      <c r="H2" s="1">
        <f>SUM(C2:G2)</f>
      </c>
      <c r="I2" s="1">
        <v>4200</v>
      </c>
      <c r="J2" s="1">
        <v>0</v>
      </c>
    </row>
    <row r="3" spans="1:11" x14ac:dyDescent="0.25">
      <c r="A3" t="s">
        <v>365</v>
      </c>
      <c r="B3" t="s">
        <v>139</v>
      </c>
      <c r="C3" s="1">
        <v>2700</v>
      </c>
      <c r="D3" s="1">
        <v>2800</v>
      </c>
      <c r="E3" s="1">
        <v>2900</v>
      </c>
      <c r="F3" s="1">
        <v>3000</v>
      </c>
      <c r="G3" s="1"/>
      <c r="H3" s="1">
        <f>SUM(C3:G3)</f>
      </c>
      <c r="I3" s="1">
        <v>2850</v>
      </c>
      <c r="J3" s="1">
        <v>-2850</v>
      </c>
    </row>
    <row r="4" spans="1:11" x14ac:dyDescent="0.25">
      <c r="A4" t="s">
        <v>366</v>
      </c>
      <c r="B4" t="s">
        <v>139</v>
      </c>
      <c r="C4" s="1"/>
      <c r="D4" s="1"/>
      <c r="E4" s="1"/>
      <c r="F4" s="1"/>
      <c r="G4" s="1">
        <v>1800</v>
      </c>
      <c r="H4" s="1">
        <f>SUM(C4:G4)</f>
      </c>
      <c r="I4" s="1">
        <v>0</v>
      </c>
      <c r="J4" s="1">
        <v>1800</v>
      </c>
      <c r="K4" t="s">
        <v>363</v>
      </c>
    </row>
    <row r="5" spans="1:11" x14ac:dyDescent="0.25">
      <c r="A5" t="s">
        <v>367</v>
      </c>
      <c r="B5" t="s">
        <v>137</v>
      </c>
      <c r="C5" s="1">
        <v>765</v>
      </c>
      <c r="D5" s="1"/>
      <c r="E5" s="1">
        <v>765</v>
      </c>
      <c r="F5" s="1"/>
      <c r="G5" s="1"/>
      <c r="H5" s="1">
        <f>SUM(C5:G5)</f>
      </c>
      <c r="I5" s="1">
        <v>382.5</v>
      </c>
      <c r="J5" s="1">
        <v>-382.5</v>
      </c>
    </row>
    <row r="6" spans="1:10" s="4" customFormat="1" x14ac:dyDescent="0.25">
      <c r="A6" s="4" t="s">
        <v>368</v>
      </c>
      <c r="B6" s="4"/>
      <c r="C6" s="5">
        <v>7665</v>
      </c>
      <c r="D6" s="5">
        <v>7000</v>
      </c>
      <c r="E6" s="5">
        <v>7865</v>
      </c>
      <c r="F6" s="5">
        <v>7200</v>
      </c>
      <c r="G6" s="5">
        <v>6000</v>
      </c>
      <c r="H6" s="5">
        <f>SUM(C6:G6)</f>
      </c>
      <c r="I6" s="5"/>
      <c r="J6" s="5"/>
    </row>
  </sheetData>
  <pageMargins left="0.7" right="0.7" top="0.75" bottom="0.75" header="0.3" footer="0.3"/>
  <pageSetup orientation="portrait" horizontalDpi="4294967295" verticalDpi="4294967295" scale="100" fitToWidth="1" fitToHeigh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pane xSplit="2" ySplit="1" topLeftCell="C2" activePane="bottomRight" state="frozen"/>
      <selection pane="bottomRight"/>
    </sheetView>
  </sheetViews>
  <sheetFormatPr defaultRowHeight="15" outlineLevelRow="0" outlineLevelCol="0" x14ac:dyDescent="55"/>
  <cols>
    <col min="1" max="1" width="36" customWidth="1"/>
    <col min="3" max="11" width="12" style="1" customWidth="1"/>
  </cols>
  <sheetData>
    <row r="1" spans="1:12" s="2" customFormat="1" x14ac:dyDescent="0.25">
      <c r="A1" s="2" t="s">
        <v>369</v>
      </c>
      <c r="B1" s="2" t="s">
        <v>132</v>
      </c>
      <c r="C1" s="3" t="s">
        <v>247</v>
      </c>
      <c r="D1" s="3" t="s">
        <v>73</v>
      </c>
      <c r="E1" s="3" t="s">
        <v>74</v>
      </c>
      <c r="F1" s="3" t="s">
        <v>75</v>
      </c>
      <c r="G1" s="3" t="s">
        <v>76</v>
      </c>
      <c r="H1" s="3" t="s">
        <v>77</v>
      </c>
      <c r="I1" s="3" t="s">
        <v>360</v>
      </c>
      <c r="J1" s="3" t="s">
        <v>361</v>
      </c>
      <c r="K1" s="3" t="s">
        <v>362</v>
      </c>
      <c r="L1" s="2" t="s">
        <v>363</v>
      </c>
    </row>
    <row r="2" spans="1:12" x14ac:dyDescent="0.25">
      <c r="A2" t="s">
        <v>370</v>
      </c>
      <c r="B2" t="s">
        <v>139</v>
      </c>
      <c r="C2" s="1">
        <v>30500</v>
      </c>
      <c r="D2" s="1">
        <v>32000</v>
      </c>
      <c r="E2" s="1">
        <v>33500</v>
      </c>
      <c r="F2" s="1">
        <v>35000</v>
      </c>
      <c r="G2" s="1">
        <v>36500</v>
      </c>
      <c r="H2" s="1">
        <v>38000</v>
      </c>
      <c r="I2" s="1">
        <f>SUM(C2:H2)</f>
      </c>
      <c r="J2" s="1">
        <v>33500</v>
      </c>
      <c r="K2" s="1">
        <v>4500</v>
      </c>
    </row>
    <row r="3" spans="1:12" x14ac:dyDescent="0.25">
      <c r="A3" t="s">
        <v>371</v>
      </c>
      <c r="B3" t="s">
        <v>139</v>
      </c>
      <c r="C3" s="1">
        <v>21000</v>
      </c>
      <c r="D3" s="1">
        <v>21000</v>
      </c>
      <c r="E3" s="1">
        <v>21000</v>
      </c>
      <c r="F3" s="1">
        <v>21000</v>
      </c>
      <c r="G3" s="1">
        <v>21000</v>
      </c>
      <c r="H3" s="1">
        <v>21000</v>
      </c>
      <c r="I3" s="1">
        <f>SUM(C3:H3)</f>
      </c>
      <c r="J3" s="1">
        <v>21000</v>
      </c>
      <c r="K3" s="1">
        <v>0</v>
      </c>
    </row>
    <row r="4" spans="1:12" x14ac:dyDescent="0.25">
      <c r="A4" t="s">
        <v>372</v>
      </c>
      <c r="B4" t="s">
        <v>137</v>
      </c>
      <c r="C4" s="1">
        <v>12750</v>
      </c>
      <c r="D4" s="1">
        <v>12750</v>
      </c>
      <c r="E4" s="1">
        <v>12750</v>
      </c>
      <c r="F4" s="1">
        <v>12750</v>
      </c>
      <c r="G4" s="1">
        <v>12750</v>
      </c>
      <c r="H4" s="1">
        <v>12750</v>
      </c>
      <c r="I4" s="1">
        <f>SUM(C4:H4)</f>
      </c>
      <c r="J4" s="1">
        <v>12750</v>
      </c>
      <c r="K4" s="1">
        <v>0</v>
      </c>
    </row>
    <row r="5" spans="1:12" x14ac:dyDescent="0.25">
      <c r="A5" t="s">
        <v>373</v>
      </c>
      <c r="B5" t="s">
        <v>139</v>
      </c>
      <c r="C5" s="1">
        <v>6400</v>
      </c>
      <c r="D5" s="1">
        <v>6400</v>
      </c>
      <c r="E5" s="1">
        <v>6400</v>
      </c>
      <c r="F5" s="1">
        <v>6400</v>
      </c>
      <c r="G5" s="1"/>
      <c r="H5" s="1"/>
      <c r="I5" s="1">
        <f>SUM(C5:H5)</f>
      </c>
      <c r="J5" s="1">
        <v>5120</v>
      </c>
      <c r="K5" s="1">
        <v>-5120</v>
      </c>
    </row>
    <row r="6" spans="1:12" x14ac:dyDescent="0.25">
      <c r="A6" t="s">
        <v>374</v>
      </c>
      <c r="B6" t="s">
        <v>139</v>
      </c>
      <c r="C6" s="1"/>
      <c r="D6" s="1"/>
      <c r="E6" s="1"/>
      <c r="F6" s="1"/>
      <c r="G6" s="1"/>
      <c r="H6" s="1">
        <v>4800</v>
      </c>
      <c r="I6" s="1">
        <f>SUM(C6:H6)</f>
      </c>
      <c r="J6" s="1">
        <v>0</v>
      </c>
      <c r="K6" s="1">
        <v>4800</v>
      </c>
      <c r="L6" t="s">
        <v>363</v>
      </c>
    </row>
    <row r="7" spans="1:11" s="4" customFormat="1" x14ac:dyDescent="0.25">
      <c r="A7" s="4" t="s">
        <v>375</v>
      </c>
      <c r="B7" s="4"/>
      <c r="C7" s="5">
        <v>70650</v>
      </c>
      <c r="D7" s="5">
        <v>72150</v>
      </c>
      <c r="E7" s="5">
        <v>73650</v>
      </c>
      <c r="F7" s="5">
        <v>75150</v>
      </c>
      <c r="G7" s="5">
        <v>70250</v>
      </c>
      <c r="H7" s="5">
        <v>76550</v>
      </c>
      <c r="I7" s="5">
        <f>SUM(C7:H7)</f>
      </c>
      <c r="J7" s="5"/>
      <c r="K7" s="5"/>
    </row>
  </sheetData>
  <pageMargins left="0.7" right="0.7" top="0.75" bottom="0.75" header="0.3" footer="0.3"/>
  <pageSetup orientation="portrait" horizontalDpi="4294967295" verticalDpi="4294967295" scale="100" fitToWidth="1" fitToHeigh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pane xSplit="1" ySplit="1" topLeftCell="B2" activePane="bottomRight" state="frozen"/>
      <selection pane="bottomRight"/>
    </sheetView>
  </sheetViews>
  <sheetFormatPr defaultRowHeight="15" outlineLevelRow="0" outlineLevelCol="0" x14ac:dyDescent="55"/>
  <cols>
    <col min="1" max="1" width="40" customWidth="1"/>
    <col min="4" max="10" width="12" style="1" customWidth="1"/>
  </cols>
  <sheetData>
    <row r="1" spans="1:10" s="2" customFormat="1" x14ac:dyDescent="0.25">
      <c r="A1" s="2" t="s">
        <v>376</v>
      </c>
      <c r="B1" s="2" t="s">
        <v>377</v>
      </c>
      <c r="C1" s="2" t="s">
        <v>378</v>
      </c>
      <c r="D1" s="3" t="s">
        <v>247</v>
      </c>
      <c r="E1" s="3" t="s">
        <v>73</v>
      </c>
      <c r="F1" s="3" t="s">
        <v>74</v>
      </c>
      <c r="G1" s="3" t="s">
        <v>75</v>
      </c>
      <c r="H1" s="3" t="s">
        <v>76</v>
      </c>
      <c r="I1" s="3" t="s">
        <v>77</v>
      </c>
      <c r="J1" s="3" t="s">
        <v>360</v>
      </c>
    </row>
    <row r="2" spans="1:10" x14ac:dyDescent="0.25">
      <c r="A2" t="s">
        <v>379</v>
      </c>
      <c r="B2">
        <v>4</v>
      </c>
      <c r="C2">
        <v>3</v>
      </c>
      <c r="D2" s="1">
        <v>70650</v>
      </c>
      <c r="E2" s="1">
        <v>72150</v>
      </c>
      <c r="F2" s="1">
        <v>73650</v>
      </c>
      <c r="G2" s="1">
        <v>75150</v>
      </c>
      <c r="H2" s="1">
        <v>70250</v>
      </c>
      <c r="I2" s="1">
        <v>71750</v>
      </c>
      <c r="J2" s="1">
        <f>SUM(D2:I2)</f>
      </c>
    </row>
    <row r="3" spans="1:10" x14ac:dyDescent="0.25">
      <c r="A3" t="s">
        <v>380</v>
      </c>
      <c r="B3">
        <v>1</v>
      </c>
      <c r="C3">
        <v>1</v>
      </c>
      <c r="D3" s="1">
        <v>0</v>
      </c>
      <c r="E3" s="1">
        <v>0</v>
      </c>
      <c r="F3" s="1">
        <v>0</v>
      </c>
      <c r="G3" s="1">
        <v>0</v>
      </c>
      <c r="H3" s="1">
        <v>0</v>
      </c>
      <c r="I3" s="1">
        <v>4800</v>
      </c>
      <c r="J3" s="1">
        <f>SUM(D3:I3)</f>
      </c>
    </row>
    <row r="4" spans="1:10" s="4" customFormat="1" x14ac:dyDescent="0.25">
      <c r="A4" s="4" t="s">
        <v>375</v>
      </c>
      <c r="B4" s="4">
        <f>SUM(B2:B3)</f>
      </c>
      <c r="C4" s="4">
        <f>SUM(C2:C3)</f>
      </c>
      <c r="D4" s="5">
        <f>SUM(D2:D3)</f>
      </c>
      <c r="E4" s="5">
        <f>SUM(E2:E3)</f>
      </c>
      <c r="F4" s="5">
        <f>SUM(F2:F3)</f>
      </c>
      <c r="G4" s="5">
        <f>SUM(G2:G3)</f>
      </c>
      <c r="H4" s="5">
        <f>SUM(H2:H3)</f>
      </c>
      <c r="I4" s="5">
        <f>SUM(I2:I3)</f>
      </c>
      <c r="J4" s="5">
        <f>SUM(D4:I4)</f>
      </c>
    </row>
  </sheetData>
  <pageMargins left="0.7" right="0.7" top="0.75" bottom="0.75" header="0.3" footer="0.3"/>
  <pageSetup orientation="portrait" horizontalDpi="4294967295" verticalDpi="4294967295" scale="100" fitToWidth="1" fitToHeigh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xSplit="2" ySplit="1" topLeftCell="C2" activePane="bottomRight" state="frozen"/>
      <selection pane="bottomRight"/>
    </sheetView>
  </sheetViews>
  <sheetFormatPr defaultRowHeight="15" outlineLevelRow="0" outlineLevelCol="0" x14ac:dyDescent="55"/>
  <cols>
    <col min="1" max="1" width="36" customWidth="1"/>
    <col min="3" max="8" width="14" style="1" customWidth="1"/>
  </cols>
  <sheetData>
    <row r="1" spans="1:8" s="2" customFormat="1" x14ac:dyDescent="0.25">
      <c r="A1" s="2" t="s">
        <v>369</v>
      </c>
      <c r="B1" s="2" t="s">
        <v>132</v>
      </c>
      <c r="C1" s="3" t="s">
        <v>381</v>
      </c>
      <c r="D1" s="3" t="s">
        <v>382</v>
      </c>
      <c r="E1" s="3" t="s">
        <v>383</v>
      </c>
      <c r="F1" s="3" t="s">
        <v>384</v>
      </c>
      <c r="G1" s="3" t="s">
        <v>385</v>
      </c>
      <c r="H1" s="3" t="s">
        <v>360</v>
      </c>
    </row>
    <row r="2" spans="1:8" x14ac:dyDescent="0.25">
      <c r="A2" t="s">
        <v>370</v>
      </c>
      <c r="B2" t="s">
        <v>139</v>
      </c>
      <c r="C2" s="1">
        <v>45500</v>
      </c>
      <c r="D2" s="1">
        <v>44000</v>
      </c>
      <c r="E2" s="1">
        <v>0</v>
      </c>
      <c r="F2" s="1">
        <v>0</v>
      </c>
      <c r="G2" s="1">
        <v>0</v>
      </c>
      <c r="H2" s="1">
        <f>SUM(C2:G2)</f>
      </c>
    </row>
    <row r="3" spans="1:8" x14ac:dyDescent="0.25">
      <c r="A3" t="s">
        <v>371</v>
      </c>
      <c r="B3" t="s">
        <v>139</v>
      </c>
      <c r="C3" s="1">
        <v>19800</v>
      </c>
      <c r="D3" s="1">
        <v>0</v>
      </c>
      <c r="E3" s="1">
        <v>0</v>
      </c>
      <c r="F3" s="1">
        <v>0</v>
      </c>
      <c r="G3" s="1">
        <v>0</v>
      </c>
      <c r="H3" s="1">
        <f>SUM(C3:G3)</f>
      </c>
    </row>
    <row r="4" spans="1:8" x14ac:dyDescent="0.25">
      <c r="A4" t="s">
        <v>373</v>
      </c>
      <c r="B4" t="s">
        <v>139</v>
      </c>
      <c r="C4" s="1">
        <v>0</v>
      </c>
      <c r="D4" s="1">
        <v>0</v>
      </c>
      <c r="E4" s="1">
        <v>0</v>
      </c>
      <c r="F4" s="1">
        <v>6400</v>
      </c>
      <c r="G4" s="1">
        <v>6400</v>
      </c>
      <c r="H4" s="1">
        <f>SUM(C4:G4)</f>
      </c>
    </row>
    <row r="5" spans="1:8" x14ac:dyDescent="0.25">
      <c r="A5" t="s">
        <v>372</v>
      </c>
      <c r="B5" t="s">
        <v>137</v>
      </c>
      <c r="C5" s="1">
        <v>0</v>
      </c>
      <c r="D5" s="1">
        <v>0</v>
      </c>
      <c r="E5" s="1">
        <v>12750</v>
      </c>
      <c r="F5" s="1">
        <v>0</v>
      </c>
      <c r="G5" s="1">
        <v>0</v>
      </c>
      <c r="H5" s="1">
        <f>SUM(C5:G5)</f>
      </c>
    </row>
    <row r="6" spans="1:8" s="4" customFormat="1" x14ac:dyDescent="0.25">
      <c r="A6" s="4" t="s">
        <v>375</v>
      </c>
      <c r="B6" s="4"/>
      <c r="C6" s="5">
        <f>SUM(C2:C5)</f>
      </c>
      <c r="D6" s="5">
        <f>SUM(D2:D5)</f>
      </c>
      <c r="E6" s="5">
        <f>SUM(E2:E5)</f>
      </c>
      <c r="F6" s="5">
        <f>SUM(F2:F5)</f>
      </c>
      <c r="G6" s="5">
        <f>SUM(G2:G5)</f>
      </c>
      <c r="H6" s="5">
        <f>SUM(H2:H5)</f>
      </c>
    </row>
    <row r="8" spans="1:8" s="4" customFormat="1" x14ac:dyDescent="0.25">
      <c r="A8" s="4" t="s">
        <v>132</v>
      </c>
      <c r="B8" s="4" t="s">
        <v>386</v>
      </c>
      <c r="C8" s="5" t="s">
        <v>387</v>
      </c>
      <c r="D8" s="5" t="s">
        <v>388</v>
      </c>
      <c r="E8" s="5" t="s">
        <v>389</v>
      </c>
      <c r="F8" s="5" t="s">
        <v>192</v>
      </c>
      <c r="G8" s="5"/>
      <c r="H8" s="5"/>
    </row>
    <row r="9" spans="1:8" x14ac:dyDescent="0.25">
      <c r="A9" t="s">
        <v>137</v>
      </c>
      <c r="B9" t="s">
        <v>390</v>
      </c>
      <c r="C9" s="1" t="s">
        <v>391</v>
      </c>
      <c r="D9" s="1">
        <v>15000</v>
      </c>
      <c r="E9" s="1">
        <v>15000</v>
      </c>
      <c r="F9" s="1">
        <f>E9-D9</f>
      </c>
      <c r="G9" s="1"/>
      <c r="H9" s="1"/>
    </row>
    <row r="10" spans="1:8" x14ac:dyDescent="0.25">
      <c r="A10" t="s">
        <v>139</v>
      </c>
      <c r="B10" t="s">
        <v>392</v>
      </c>
      <c r="C10" s="1" t="s">
        <v>391</v>
      </c>
      <c r="D10" s="1">
        <v>122100</v>
      </c>
      <c r="E10" s="1">
        <v>120100</v>
      </c>
      <c r="F10" s="1">
        <f>E10-D10</f>
      </c>
      <c r="G10" s="1"/>
      <c r="H10" s="1"/>
    </row>
  </sheetData>
  <pageMargins left="0.7" right="0.7" top="0.75" bottom="0.75" header="0.3" footer="0.3"/>
  <pageSetup orientation="portrait" horizontalDpi="4294967295" verticalDpi="4294967295" scale="100" fitToWidth="1" fitToHeigh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xSplit="2" ySplit="1" topLeftCell="C2" activePane="bottomRight" state="frozen"/>
      <selection pane="bottomRight"/>
    </sheetView>
  </sheetViews>
  <sheetFormatPr defaultRowHeight="15" outlineLevelRow="0" outlineLevelCol="0" x14ac:dyDescent="55"/>
  <cols>
    <col min="1" max="1" width="36" customWidth="1"/>
    <col min="3" max="8" width="14" style="1" customWidth="1"/>
  </cols>
  <sheetData>
    <row r="1" spans="1:8" s="2" customFormat="1" x14ac:dyDescent="0.25">
      <c r="A1" s="2" t="s">
        <v>359</v>
      </c>
      <c r="B1" s="2" t="s">
        <v>132</v>
      </c>
      <c r="C1" s="3" t="s">
        <v>381</v>
      </c>
      <c r="D1" s="3" t="s">
        <v>382</v>
      </c>
      <c r="E1" s="3" t="s">
        <v>383</v>
      </c>
      <c r="F1" s="3" t="s">
        <v>384</v>
      </c>
      <c r="G1" s="3" t="s">
        <v>385</v>
      </c>
      <c r="H1" s="3" t="s">
        <v>360</v>
      </c>
    </row>
    <row r="2" spans="1:8" x14ac:dyDescent="0.25">
      <c r="A2" t="s">
        <v>364</v>
      </c>
      <c r="B2" t="s">
        <v>139</v>
      </c>
      <c r="C2" s="1">
        <v>4200</v>
      </c>
      <c r="D2" s="1">
        <v>0</v>
      </c>
      <c r="E2" s="1">
        <v>0</v>
      </c>
      <c r="F2" s="1">
        <v>0</v>
      </c>
      <c r="G2" s="1">
        <v>0</v>
      </c>
      <c r="H2" s="1">
        <f>SUM(C2:G2)</f>
      </c>
    </row>
    <row r="3" spans="1:8" x14ac:dyDescent="0.25">
      <c r="A3" t="s">
        <v>365</v>
      </c>
      <c r="B3" t="s">
        <v>139</v>
      </c>
      <c r="C3" s="1">
        <v>0</v>
      </c>
      <c r="D3" s="1">
        <v>0</v>
      </c>
      <c r="E3" s="1">
        <v>2900</v>
      </c>
      <c r="F3" s="1">
        <v>0</v>
      </c>
      <c r="G3" s="1">
        <v>0</v>
      </c>
      <c r="H3" s="1">
        <f>SUM(C3:G3)</f>
      </c>
    </row>
    <row r="4" spans="1:8" x14ac:dyDescent="0.25">
      <c r="A4" t="s">
        <v>366</v>
      </c>
      <c r="B4" t="s">
        <v>139</v>
      </c>
      <c r="C4" s="1">
        <v>1800</v>
      </c>
      <c r="D4" s="1">
        <v>0</v>
      </c>
      <c r="E4" s="1">
        <v>0</v>
      </c>
      <c r="F4" s="1">
        <v>0</v>
      </c>
      <c r="G4" s="1">
        <v>0</v>
      </c>
      <c r="H4" s="1">
        <f>SUM(C4:G4)</f>
      </c>
    </row>
    <row r="5" spans="1:8" x14ac:dyDescent="0.25">
      <c r="A5" t="s">
        <v>367</v>
      </c>
      <c r="B5" t="s">
        <v>137</v>
      </c>
      <c r="C5" s="1">
        <v>0</v>
      </c>
      <c r="D5" s="1">
        <v>765</v>
      </c>
      <c r="E5" s="1">
        <v>0</v>
      </c>
      <c r="F5" s="1">
        <v>0</v>
      </c>
      <c r="G5" s="1">
        <v>0</v>
      </c>
      <c r="H5" s="1">
        <f>SUM(C5:G5)</f>
      </c>
    </row>
    <row r="6" spans="1:8" s="4" customFormat="1" x14ac:dyDescent="0.25">
      <c r="A6" s="4" t="s">
        <v>368</v>
      </c>
      <c r="B6" s="4"/>
      <c r="C6" s="5">
        <f>SUM(C2:C5)</f>
      </c>
      <c r="D6" s="5">
        <f>SUM(D2:D5)</f>
      </c>
      <c r="E6" s="5">
        <f>SUM(E2:E5)</f>
      </c>
      <c r="F6" s="5">
        <f>SUM(F2:F5)</f>
      </c>
      <c r="G6" s="5">
        <f>SUM(G2:G5)</f>
      </c>
      <c r="H6" s="5">
        <f>SUM(H2:H5)</f>
      </c>
    </row>
    <row r="8" spans="1:8" s="4" customFormat="1" x14ac:dyDescent="0.25">
      <c r="A8" s="4" t="s">
        <v>132</v>
      </c>
      <c r="B8" s="4" t="s">
        <v>386</v>
      </c>
      <c r="C8" s="5" t="s">
        <v>387</v>
      </c>
      <c r="D8" s="5" t="s">
        <v>393</v>
      </c>
      <c r="E8" s="5" t="s">
        <v>389</v>
      </c>
      <c r="F8" s="5" t="s">
        <v>192</v>
      </c>
      <c r="G8" s="5"/>
      <c r="H8" s="5"/>
    </row>
    <row r="9" spans="1:8" x14ac:dyDescent="0.25">
      <c r="A9" t="s">
        <v>137</v>
      </c>
      <c r="B9" t="s">
        <v>390</v>
      </c>
      <c r="C9" s="1" t="s">
        <v>391</v>
      </c>
      <c r="D9" s="1">
        <v>900</v>
      </c>
      <c r="E9" s="1">
        <v>900</v>
      </c>
      <c r="F9" s="1">
        <f>E9-D9</f>
      </c>
      <c r="G9" s="1"/>
      <c r="H9" s="1"/>
    </row>
    <row r="10" spans="1:8" x14ac:dyDescent="0.25">
      <c r="A10" t="s">
        <v>139</v>
      </c>
      <c r="B10" t="s">
        <v>392</v>
      </c>
      <c r="C10" s="1" t="s">
        <v>391</v>
      </c>
      <c r="D10" s="1">
        <v>8900</v>
      </c>
      <c r="E10" s="1">
        <v>8900</v>
      </c>
      <c r="F10" s="1">
        <f>E10-D10</f>
      </c>
      <c r="G10" s="1"/>
      <c r="H10" s="1"/>
    </row>
  </sheetData>
  <pageMargins left="0.7" right="0.7" top="0.75" bottom="0.75" header="0.3" footer="0.3"/>
  <pageSetup orientation="portrait" horizontalDpi="4294967295" verticalDpi="4294967295" scale="100" fitToWidth="1" fitToHeigh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18" customWidth="1"/>
    <col min="3" max="3" width="14" customWidth="1"/>
    <col min="5" max="5" width="14" style="25" customWidth="1"/>
  </cols>
  <sheetData>
    <row r="1" spans="1:5" s="2" customFormat="1" x14ac:dyDescent="0.25">
      <c r="A1" s="2" t="s">
        <v>369</v>
      </c>
      <c r="B1" s="2" t="s">
        <v>394</v>
      </c>
      <c r="C1" s="2" t="s">
        <v>395</v>
      </c>
      <c r="D1" s="2" t="s">
        <v>396</v>
      </c>
      <c r="E1" s="26" t="s">
        <v>397</v>
      </c>
    </row>
    <row r="2" spans="1:5" s="4" customFormat="1" x14ac:dyDescent="0.25">
      <c r="A2" s="4" t="s">
        <v>398</v>
      </c>
      <c r="E2" s="27"/>
    </row>
    <row r="3" spans="1:5" x14ac:dyDescent="0.25">
      <c r="A3" t="s">
        <v>372</v>
      </c>
      <c r="B3" t="s">
        <v>399</v>
      </c>
      <c r="C3" t="s">
        <v>400</v>
      </c>
      <c r="D3">
        <v>40</v>
      </c>
      <c r="E3" s="25">
        <v>15000</v>
      </c>
    </row>
    <row r="4" spans="1:5" s="4" customFormat="1" x14ac:dyDescent="0.25">
      <c r="A4" s="4" t="s">
        <v>401</v>
      </c>
      <c r="B4" s="4"/>
      <c r="C4" s="4"/>
      <c r="D4" s="4"/>
      <c r="E4" s="27">
        <f>SUM(E3:E3)</f>
      </c>
    </row>
    <row r="5" spans="1:5" x14ac:dyDescent="0.25">
      <c r="A5" t="s">
        <v>402</v>
      </c>
      <c r="E5" s="25">
        <f>SUMIF(D3:D3,"&gt;0",E3:E3)</f>
      </c>
    </row>
    <row r="7" spans="1:5" s="4" customFormat="1" x14ac:dyDescent="0.25">
      <c r="A7" s="4" t="s">
        <v>403</v>
      </c>
      <c r="E7" s="27"/>
    </row>
    <row r="8" spans="1:5" x14ac:dyDescent="0.25">
      <c r="A8" t="s">
        <v>373</v>
      </c>
      <c r="B8" t="s">
        <v>404</v>
      </c>
      <c r="C8" t="s">
        <v>405</v>
      </c>
      <c r="D8">
        <v>105</v>
      </c>
      <c r="E8" s="25">
        <v>6400</v>
      </c>
    </row>
    <row r="9" spans="1:5" x14ac:dyDescent="0.25">
      <c r="A9" t="s">
        <v>373</v>
      </c>
      <c r="B9" t="s">
        <v>406</v>
      </c>
      <c r="C9" t="s">
        <v>407</v>
      </c>
      <c r="D9">
        <v>75</v>
      </c>
      <c r="E9" s="25">
        <v>6400</v>
      </c>
    </row>
    <row r="10" spans="1:5" x14ac:dyDescent="0.25">
      <c r="A10" t="s">
        <v>370</v>
      </c>
      <c r="B10" t="s">
        <v>408</v>
      </c>
      <c r="C10" t="s">
        <v>409</v>
      </c>
      <c r="D10">
        <v>18</v>
      </c>
      <c r="E10" s="25">
        <v>44000</v>
      </c>
    </row>
    <row r="11" spans="1:5" x14ac:dyDescent="0.25">
      <c r="A11" t="s">
        <v>370</v>
      </c>
      <c r="B11" t="s">
        <v>410</v>
      </c>
      <c r="C11" t="s">
        <v>411</v>
      </c>
      <c r="E11" s="25">
        <v>45500</v>
      </c>
    </row>
    <row r="12" spans="1:5" x14ac:dyDescent="0.25">
      <c r="A12" t="s">
        <v>371</v>
      </c>
      <c r="B12" t="s">
        <v>412</v>
      </c>
      <c r="C12" t="s">
        <v>413</v>
      </c>
      <c r="E12" s="25">
        <v>21000</v>
      </c>
    </row>
    <row r="13" spans="1:5" x14ac:dyDescent="0.25">
      <c r="A13" t="s">
        <v>371</v>
      </c>
      <c r="B13" t="s">
        <v>414</v>
      </c>
      <c r="E13" s="25">
        <v>-1200</v>
      </c>
    </row>
    <row r="14" spans="1:5" s="4" customFormat="1" x14ac:dyDescent="0.25">
      <c r="A14" s="4" t="s">
        <v>415</v>
      </c>
      <c r="B14" s="4"/>
      <c r="C14" s="4"/>
      <c r="D14" s="4"/>
      <c r="E14" s="27">
        <f>SUM(E8:E13)</f>
      </c>
    </row>
    <row r="15" spans="1:5" x14ac:dyDescent="0.25">
      <c r="A15" t="s">
        <v>402</v>
      </c>
      <c r="E15" s="25">
        <f>SUMIF(D8:D13,"&gt;0",E8:E13)</f>
      </c>
    </row>
  </sheetData>
  <pageMargins left="0.7" right="0.7" top="0.75" bottom="0.75" header="0.3" footer="0.3"/>
  <pageSetup orientation="portrait" horizontalDpi="4294967295" verticalDpi="4294967295" scale="100" fitToWidth="1" fitToHeigh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18" customWidth="1"/>
    <col min="3" max="3" width="14" customWidth="1"/>
    <col min="5" max="5" width="14" style="25" customWidth="1"/>
  </cols>
  <sheetData>
    <row r="1" spans="1:5" s="2" customFormat="1" x14ac:dyDescent="0.25">
      <c r="A1" s="2" t="s">
        <v>359</v>
      </c>
      <c r="B1" s="2" t="s">
        <v>394</v>
      </c>
      <c r="C1" s="2" t="s">
        <v>395</v>
      </c>
      <c r="D1" s="2" t="s">
        <v>396</v>
      </c>
      <c r="E1" s="26" t="s">
        <v>416</v>
      </c>
    </row>
    <row r="2" spans="1:5" s="4" customFormat="1" x14ac:dyDescent="0.25">
      <c r="A2" s="4" t="s">
        <v>398</v>
      </c>
      <c r="E2" s="27"/>
    </row>
    <row r="3" spans="1:5" x14ac:dyDescent="0.25">
      <c r="A3" t="s">
        <v>367</v>
      </c>
      <c r="B3" t="s">
        <v>417</v>
      </c>
      <c r="C3" t="s">
        <v>418</v>
      </c>
      <c r="D3">
        <v>12</v>
      </c>
      <c r="E3" s="25">
        <v>900</v>
      </c>
    </row>
    <row r="4" spans="1:5" s="4" customFormat="1" x14ac:dyDescent="0.25">
      <c r="A4" s="4" t="s">
        <v>419</v>
      </c>
      <c r="B4" s="4"/>
      <c r="C4" s="4"/>
      <c r="D4" s="4"/>
      <c r="E4" s="27">
        <f>SUM(E3:E3)</f>
      </c>
    </row>
    <row r="5" spans="1:5" x14ac:dyDescent="0.25">
      <c r="A5" t="s">
        <v>402</v>
      </c>
      <c r="E5" s="25">
        <f>SUMIF(D3:D3,"&gt;0",E3:E3)</f>
      </c>
    </row>
    <row r="7" spans="1:5" s="4" customFormat="1" x14ac:dyDescent="0.25">
      <c r="A7" s="4" t="s">
        <v>403</v>
      </c>
      <c r="E7" s="27"/>
    </row>
    <row r="8" spans="1:5" x14ac:dyDescent="0.25">
      <c r="A8" t="s">
        <v>365</v>
      </c>
      <c r="B8" t="s">
        <v>420</v>
      </c>
      <c r="C8" t="s">
        <v>421</v>
      </c>
      <c r="D8">
        <v>35</v>
      </c>
      <c r="E8" s="25">
        <v>2900</v>
      </c>
    </row>
    <row r="9" spans="1:5" x14ac:dyDescent="0.25">
      <c r="A9" t="s">
        <v>364</v>
      </c>
      <c r="B9" t="s">
        <v>422</v>
      </c>
      <c r="C9" t="s">
        <v>423</v>
      </c>
      <c r="E9" s="25">
        <v>4200</v>
      </c>
    </row>
    <row r="10" spans="1:5" s="4" customFormat="1" x14ac:dyDescent="0.25">
      <c r="A10" s="4" t="s">
        <v>424</v>
      </c>
      <c r="B10" s="4"/>
      <c r="C10" s="4"/>
      <c r="D10" s="4"/>
      <c r="E10" s="27">
        <f>SUM(E8:E9)</f>
      </c>
    </row>
    <row r="11" spans="1:5" x14ac:dyDescent="0.25">
      <c r="A11" t="s">
        <v>402</v>
      </c>
      <c r="E11" s="25">
        <f>SUMIF(D8:D9,"&gt;0",E8:E9)</f>
      </c>
    </row>
  </sheetData>
  <pageMargins left="0.7" right="0.7" top="0.75" bottom="0.75" header="0.3" footer="0.3"/>
  <pageSetup orientation="portrait" horizontalDpi="4294967295" verticalDpi="4294967295" scale="100" fitToWidth="1" fitToHeigh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workbookViewId="0">
      <pane xSplit="1" ySplit="1" topLeftCell="B2" activePane="bottomRight" state="frozen"/>
      <selection pane="bottomRight"/>
    </sheetView>
  </sheetViews>
  <sheetFormatPr defaultRowHeight="15" outlineLevelRow="0" outlineLevelCol="0" x14ac:dyDescent="55"/>
  <cols>
    <col min="1" max="1" width="34" customWidth="1"/>
  </cols>
  <sheetData>
    <row r="1" spans="1:17" s="2" customFormat="1" x14ac:dyDescent="0.25">
      <c r="A1" s="2" t="s">
        <v>425</v>
      </c>
      <c r="B1" s="2" t="s">
        <v>426</v>
      </c>
      <c r="C1" s="2" t="s">
        <v>132</v>
      </c>
      <c r="D1" s="2" t="s">
        <v>427</v>
      </c>
      <c r="E1" s="2" t="s">
        <v>428</v>
      </c>
      <c r="F1" s="2" t="s">
        <v>73</v>
      </c>
      <c r="G1" s="2" t="s">
        <v>74</v>
      </c>
      <c r="H1" s="2" t="s">
        <v>75</v>
      </c>
      <c r="I1" s="2" t="s">
        <v>76</v>
      </c>
      <c r="J1" s="2" t="s">
        <v>77</v>
      </c>
      <c r="K1" s="2" t="s">
        <v>78</v>
      </c>
      <c r="L1" s="2" t="s">
        <v>79</v>
      </c>
      <c r="M1" s="2" t="s">
        <v>80</v>
      </c>
      <c r="N1" s="2" t="s">
        <v>81</v>
      </c>
      <c r="O1" s="2" t="s">
        <v>82</v>
      </c>
      <c r="P1" s="2" t="s">
        <v>83</v>
      </c>
      <c r="Q1" s="2" t="s">
        <v>84</v>
      </c>
    </row>
    <row r="2" spans="1:17" x14ac:dyDescent="0.25">
      <c r="A2" t="s">
        <v>429</v>
      </c>
      <c r="B2" t="s">
        <v>430</v>
      </c>
      <c r="C2" t="s">
        <v>137</v>
      </c>
      <c r="D2" t="s">
        <v>431</v>
      </c>
      <c r="E2" t="s">
        <v>215</v>
      </c>
      <c r="F2">
        <v>270</v>
      </c>
      <c r="G2">
        <v>272</v>
      </c>
      <c r="H2">
        <v>275</v>
      </c>
      <c r="I2">
        <v>278</v>
      </c>
      <c r="J2">
        <v>282</v>
      </c>
    </row>
    <row r="3" spans="1:17" x14ac:dyDescent="0.25">
      <c r="A3" t="s">
        <v>429</v>
      </c>
      <c r="B3" t="s">
        <v>430</v>
      </c>
      <c r="C3" t="s">
        <v>137</v>
      </c>
      <c r="D3" t="s">
        <v>431</v>
      </c>
      <c r="E3" t="s">
        <v>6</v>
      </c>
      <c r="F3">
        <v>288</v>
      </c>
      <c r="G3">
        <v>284</v>
      </c>
      <c r="H3">
        <v>289</v>
      </c>
      <c r="I3">
        <v>300</v>
      </c>
      <c r="J3">
        <v>303</v>
      </c>
      <c r="K3">
        <v>304</v>
      </c>
      <c r="L3">
        <v>311</v>
      </c>
      <c r="M3">
        <v>322</v>
      </c>
      <c r="N3">
        <v>313</v>
      </c>
      <c r="O3">
        <v>336</v>
      </c>
      <c r="P3">
        <v>320</v>
      </c>
      <c r="Q3">
        <v>337</v>
      </c>
    </row>
    <row r="4" spans="1:17" x14ac:dyDescent="0.25">
      <c r="A4" t="s">
        <v>429</v>
      </c>
      <c r="B4" t="s">
        <v>430</v>
      </c>
      <c r="C4" t="s">
        <v>137</v>
      </c>
      <c r="D4" t="s">
        <v>431</v>
      </c>
      <c r="E4" t="s">
        <v>18</v>
      </c>
      <c r="K4">
        <v>288</v>
      </c>
      <c r="L4">
        <v>294</v>
      </c>
      <c r="M4">
        <v>302</v>
      </c>
    </row>
    <row r="5" spans="1:17" x14ac:dyDescent="0.25">
      <c r="A5" t="s">
        <v>429</v>
      </c>
      <c r="B5" t="s">
        <v>430</v>
      </c>
      <c r="C5" t="s">
        <v>139</v>
      </c>
      <c r="D5" t="s">
        <v>431</v>
      </c>
      <c r="E5" t="s">
        <v>215</v>
      </c>
      <c r="F5">
        <v>429</v>
      </c>
      <c r="G5">
        <v>432</v>
      </c>
      <c r="H5">
        <v>435</v>
      </c>
      <c r="I5">
        <v>438</v>
      </c>
      <c r="J5">
        <v>441</v>
      </c>
    </row>
    <row r="6" spans="1:17" x14ac:dyDescent="0.25">
      <c r="A6" t="s">
        <v>429</v>
      </c>
      <c r="B6" t="s">
        <v>430</v>
      </c>
      <c r="C6" t="s">
        <v>139</v>
      </c>
      <c r="D6" t="s">
        <v>431</v>
      </c>
      <c r="E6" t="s">
        <v>6</v>
      </c>
      <c r="F6">
        <v>460</v>
      </c>
      <c r="G6">
        <v>458</v>
      </c>
      <c r="H6">
        <v>464</v>
      </c>
      <c r="I6">
        <v>484</v>
      </c>
      <c r="J6">
        <v>480</v>
      </c>
      <c r="K6">
        <v>480</v>
      </c>
      <c r="L6">
        <v>507</v>
      </c>
      <c r="M6">
        <v>495</v>
      </c>
      <c r="N6">
        <v>523</v>
      </c>
      <c r="O6">
        <v>506</v>
      </c>
      <c r="P6">
        <v>539</v>
      </c>
      <c r="Q6">
        <v>530</v>
      </c>
    </row>
    <row r="7" spans="1:17" x14ac:dyDescent="0.25">
      <c r="A7" t="s">
        <v>429</v>
      </c>
      <c r="B7" t="s">
        <v>430</v>
      </c>
      <c r="C7" t="s">
        <v>139</v>
      </c>
      <c r="D7" t="s">
        <v>129</v>
      </c>
      <c r="E7" t="s">
        <v>6</v>
      </c>
      <c r="H7">
        <v>1</v>
      </c>
      <c r="I7">
        <v>1</v>
      </c>
      <c r="J7">
        <v>1</v>
      </c>
      <c r="K7">
        <v>1</v>
      </c>
      <c r="L7">
        <v>1</v>
      </c>
      <c r="M7">
        <v>1</v>
      </c>
      <c r="N7">
        <v>1</v>
      </c>
      <c r="O7">
        <v>1</v>
      </c>
      <c r="P7">
        <v>1</v>
      </c>
      <c r="Q7">
        <v>1</v>
      </c>
    </row>
    <row r="8" spans="1:17" x14ac:dyDescent="0.25">
      <c r="A8" t="s">
        <v>432</v>
      </c>
      <c r="B8" t="s">
        <v>430</v>
      </c>
      <c r="C8" t="s">
        <v>137</v>
      </c>
      <c r="D8" t="s">
        <v>431</v>
      </c>
      <c r="E8" t="s">
        <v>215</v>
      </c>
      <c r="F8">
        <v>324191</v>
      </c>
    </row>
    <row r="9" spans="1:17" x14ac:dyDescent="0.25">
      <c r="A9" t="s">
        <v>432</v>
      </c>
      <c r="B9" t="s">
        <v>430</v>
      </c>
      <c r="C9" t="s">
        <v>137</v>
      </c>
      <c r="D9" t="s">
        <v>431</v>
      </c>
      <c r="E9" t="s">
        <v>6</v>
      </c>
      <c r="F9">
        <v>345678</v>
      </c>
      <c r="G9">
        <v>340503</v>
      </c>
      <c r="H9">
        <v>346235</v>
      </c>
      <c r="I9">
        <v>360432</v>
      </c>
      <c r="J9">
        <v>363812</v>
      </c>
      <c r="K9">
        <v>364348</v>
      </c>
      <c r="L9">
        <v>373218</v>
      </c>
      <c r="M9">
        <v>386751</v>
      </c>
      <c r="N9">
        <v>375422</v>
      </c>
      <c r="O9">
        <v>403731</v>
      </c>
      <c r="P9">
        <v>383628</v>
      </c>
      <c r="Q9">
        <v>404994</v>
      </c>
    </row>
    <row r="10" spans="1:17" x14ac:dyDescent="0.25">
      <c r="A10" t="s">
        <v>432</v>
      </c>
      <c r="B10" t="s">
        <v>430</v>
      </c>
      <c r="C10" t="s">
        <v>137</v>
      </c>
      <c r="D10" t="s">
        <v>431</v>
      </c>
      <c r="E10" t="s">
        <v>18</v>
      </c>
      <c r="G10">
        <v>323678</v>
      </c>
      <c r="H10">
        <v>326856</v>
      </c>
      <c r="I10">
        <v>330502</v>
      </c>
      <c r="J10">
        <v>334544</v>
      </c>
    </row>
    <row r="11" spans="1:17" x14ac:dyDescent="0.25">
      <c r="A11" t="s">
        <v>432</v>
      </c>
      <c r="B11" t="s">
        <v>430</v>
      </c>
      <c r="C11" t="s">
        <v>139</v>
      </c>
      <c r="D11" t="s">
        <v>431</v>
      </c>
      <c r="E11" t="s">
        <v>215</v>
      </c>
      <c r="F11">
        <v>643443</v>
      </c>
    </row>
    <row r="12" spans="1:17" x14ac:dyDescent="0.25">
      <c r="A12" t="s">
        <v>432</v>
      </c>
      <c r="B12" t="s">
        <v>430</v>
      </c>
      <c r="C12" t="s">
        <v>139</v>
      </c>
      <c r="D12" t="s">
        <v>431</v>
      </c>
      <c r="E12" t="s">
        <v>6</v>
      </c>
      <c r="F12">
        <v>690619</v>
      </c>
      <c r="G12">
        <v>687371</v>
      </c>
      <c r="H12">
        <v>696691</v>
      </c>
      <c r="I12">
        <v>726329</v>
      </c>
      <c r="J12">
        <v>720308</v>
      </c>
      <c r="K12">
        <v>719766</v>
      </c>
      <c r="L12">
        <v>760527</v>
      </c>
      <c r="M12">
        <v>742170</v>
      </c>
      <c r="N12">
        <v>784698</v>
      </c>
      <c r="O12">
        <v>759124</v>
      </c>
      <c r="P12">
        <v>808395</v>
      </c>
      <c r="Q12">
        <v>795201</v>
      </c>
    </row>
    <row r="13" spans="1:17" x14ac:dyDescent="0.25">
      <c r="A13" t="s">
        <v>432</v>
      </c>
      <c r="B13" t="s">
        <v>430</v>
      </c>
      <c r="C13" t="s">
        <v>139</v>
      </c>
      <c r="D13" t="s">
        <v>431</v>
      </c>
      <c r="E13" t="s">
        <v>18</v>
      </c>
      <c r="G13">
        <v>641329</v>
      </c>
      <c r="H13">
        <v>645693</v>
      </c>
      <c r="I13">
        <v>650109</v>
      </c>
      <c r="J13">
        <v>654566</v>
      </c>
      <c r="K13">
        <v>674401</v>
      </c>
      <c r="L13">
        <v>687893</v>
      </c>
      <c r="M13">
        <v>701650</v>
      </c>
      <c r="N13">
        <v>715683</v>
      </c>
      <c r="O13">
        <v>729992</v>
      </c>
      <c r="P13">
        <v>744596</v>
      </c>
      <c r="Q13">
        <v>759485</v>
      </c>
    </row>
    <row r="14" spans="1:17" x14ac:dyDescent="0.25">
      <c r="A14" t="s">
        <v>433</v>
      </c>
      <c r="B14" t="s">
        <v>430</v>
      </c>
      <c r="C14" t="s">
        <v>137</v>
      </c>
      <c r="D14" t="s">
        <v>431</v>
      </c>
      <c r="E14" t="s">
        <v>215</v>
      </c>
      <c r="F14">
        <v>115412</v>
      </c>
    </row>
    <row r="15" spans="1:17" x14ac:dyDescent="0.25">
      <c r="A15" t="s">
        <v>433</v>
      </c>
      <c r="B15" t="s">
        <v>430</v>
      </c>
      <c r="C15" t="s">
        <v>137</v>
      </c>
      <c r="D15" t="s">
        <v>431</v>
      </c>
      <c r="E15" t="s">
        <v>6</v>
      </c>
      <c r="F15">
        <v>114765</v>
      </c>
      <c r="G15">
        <v>113728</v>
      </c>
      <c r="H15">
        <v>116335</v>
      </c>
      <c r="I15">
        <v>121826</v>
      </c>
      <c r="J15">
        <v>123696</v>
      </c>
      <c r="K15">
        <v>124607</v>
      </c>
      <c r="L15">
        <v>128387</v>
      </c>
      <c r="M15">
        <v>133816</v>
      </c>
      <c r="N15">
        <v>130647</v>
      </c>
      <c r="O15">
        <v>141306</v>
      </c>
      <c r="P15">
        <v>135037</v>
      </c>
      <c r="Q15">
        <v>143368</v>
      </c>
    </row>
    <row r="16" spans="1:17" x14ac:dyDescent="0.25">
      <c r="A16" t="s">
        <v>433</v>
      </c>
      <c r="B16" t="s">
        <v>430</v>
      </c>
      <c r="C16" t="s">
        <v>137</v>
      </c>
      <c r="D16" t="s">
        <v>431</v>
      </c>
      <c r="E16" t="s">
        <v>18</v>
      </c>
      <c r="G16">
        <v>115877</v>
      </c>
      <c r="H16">
        <v>117668</v>
      </c>
      <c r="I16">
        <v>119642</v>
      </c>
      <c r="J16">
        <v>121774</v>
      </c>
    </row>
    <row r="17" spans="1:17" x14ac:dyDescent="0.25">
      <c r="A17" t="s">
        <v>433</v>
      </c>
      <c r="B17" t="s">
        <v>430</v>
      </c>
      <c r="C17" t="s">
        <v>139</v>
      </c>
      <c r="D17" t="s">
        <v>431</v>
      </c>
      <c r="E17" t="s">
        <v>215</v>
      </c>
      <c r="F17">
        <v>248369</v>
      </c>
    </row>
    <row r="18" spans="1:17" x14ac:dyDescent="0.25">
      <c r="A18" t="s">
        <v>433</v>
      </c>
      <c r="B18" t="s">
        <v>430</v>
      </c>
      <c r="C18" t="s">
        <v>139</v>
      </c>
      <c r="D18" t="s">
        <v>431</v>
      </c>
      <c r="E18" t="s">
        <v>6</v>
      </c>
      <c r="F18">
        <v>250004</v>
      </c>
      <c r="G18">
        <v>250203</v>
      </c>
      <c r="H18">
        <v>254989</v>
      </c>
      <c r="I18">
        <v>267289</v>
      </c>
      <c r="J18">
        <v>266514</v>
      </c>
      <c r="K18">
        <v>267753</v>
      </c>
      <c r="L18">
        <v>284437</v>
      </c>
      <c r="M18">
        <v>279056</v>
      </c>
      <c r="N18">
        <v>296616</v>
      </c>
      <c r="O18">
        <v>288467</v>
      </c>
      <c r="P18">
        <v>308807</v>
      </c>
      <c r="Q18">
        <v>305357</v>
      </c>
    </row>
    <row r="19" spans="1:17" x14ac:dyDescent="0.25">
      <c r="A19" t="s">
        <v>433</v>
      </c>
      <c r="B19" t="s">
        <v>430</v>
      </c>
      <c r="C19" t="s">
        <v>139</v>
      </c>
      <c r="D19" t="s">
        <v>431</v>
      </c>
      <c r="E19" t="s">
        <v>18</v>
      </c>
      <c r="G19">
        <v>248836</v>
      </c>
      <c r="H19">
        <v>251820</v>
      </c>
      <c r="I19">
        <v>254843</v>
      </c>
      <c r="J19">
        <v>257899</v>
      </c>
      <c r="K19">
        <v>265714</v>
      </c>
      <c r="L19">
        <v>271030</v>
      </c>
      <c r="M19">
        <v>276450</v>
      </c>
      <c r="N19">
        <v>281979</v>
      </c>
      <c r="O19">
        <v>287617</v>
      </c>
      <c r="P19">
        <v>293371</v>
      </c>
      <c r="Q19">
        <v>299237</v>
      </c>
    </row>
    <row r="20" spans="1:17" x14ac:dyDescent="0.25">
      <c r="A20" t="s">
        <v>434</v>
      </c>
      <c r="B20" t="s">
        <v>430</v>
      </c>
      <c r="C20" t="s">
        <v>137</v>
      </c>
      <c r="D20" t="s">
        <v>431</v>
      </c>
      <c r="E20" t="s">
        <v>215</v>
      </c>
      <c r="F20">
        <v>78480</v>
      </c>
    </row>
    <row r="21" spans="1:17" x14ac:dyDescent="0.25">
      <c r="A21" t="s">
        <v>434</v>
      </c>
      <c r="B21" t="s">
        <v>430</v>
      </c>
      <c r="C21" t="s">
        <v>137</v>
      </c>
      <c r="D21" t="s">
        <v>431</v>
      </c>
      <c r="E21" t="s">
        <v>6</v>
      </c>
      <c r="F21">
        <v>78040</v>
      </c>
      <c r="G21">
        <v>77335</v>
      </c>
      <c r="H21">
        <v>79108</v>
      </c>
      <c r="I21">
        <v>82842</v>
      </c>
      <c r="J21">
        <v>84113</v>
      </c>
      <c r="K21">
        <v>84733</v>
      </c>
      <c r="L21">
        <v>87303</v>
      </c>
      <c r="M21">
        <v>90995</v>
      </c>
      <c r="N21">
        <v>88840</v>
      </c>
      <c r="O21">
        <v>96088</v>
      </c>
      <c r="P21">
        <v>91825</v>
      </c>
      <c r="Q21">
        <v>97490</v>
      </c>
    </row>
    <row r="22" spans="1:17" x14ac:dyDescent="0.25">
      <c r="A22" t="s">
        <v>434</v>
      </c>
      <c r="B22" t="s">
        <v>430</v>
      </c>
      <c r="C22" t="s">
        <v>137</v>
      </c>
      <c r="D22" t="s">
        <v>431</v>
      </c>
      <c r="E22" t="s">
        <v>18</v>
      </c>
      <c r="G22">
        <v>78796</v>
      </c>
      <c r="H22">
        <v>80015</v>
      </c>
      <c r="I22">
        <v>81356</v>
      </c>
      <c r="J22">
        <v>82807</v>
      </c>
    </row>
    <row r="23" spans="1:17" x14ac:dyDescent="0.25">
      <c r="A23" t="s">
        <v>434</v>
      </c>
      <c r="B23" t="s">
        <v>430</v>
      </c>
      <c r="C23" t="s">
        <v>139</v>
      </c>
      <c r="D23" t="s">
        <v>431</v>
      </c>
      <c r="E23" t="s">
        <v>215</v>
      </c>
      <c r="F23">
        <v>173858</v>
      </c>
    </row>
    <row r="24" spans="1:17" x14ac:dyDescent="0.25">
      <c r="A24" t="s">
        <v>434</v>
      </c>
      <c r="B24" t="s">
        <v>430</v>
      </c>
      <c r="C24" t="s">
        <v>139</v>
      </c>
      <c r="D24" t="s">
        <v>431</v>
      </c>
      <c r="E24" t="s">
        <v>6</v>
      </c>
      <c r="F24">
        <v>175003</v>
      </c>
      <c r="G24">
        <v>175142</v>
      </c>
      <c r="H24">
        <v>178492</v>
      </c>
      <c r="I24">
        <v>187102</v>
      </c>
      <c r="J24">
        <v>186560</v>
      </c>
      <c r="K24">
        <v>187427</v>
      </c>
      <c r="L24">
        <v>199106</v>
      </c>
      <c r="M24">
        <v>195339</v>
      </c>
      <c r="N24">
        <v>207631</v>
      </c>
      <c r="O24">
        <v>201927</v>
      </c>
      <c r="P24">
        <v>216165</v>
      </c>
      <c r="Q24">
        <v>213750</v>
      </c>
    </row>
    <row r="25" spans="1:17" x14ac:dyDescent="0.25">
      <c r="A25" t="s">
        <v>434</v>
      </c>
      <c r="B25" t="s">
        <v>430</v>
      </c>
      <c r="C25" t="s">
        <v>139</v>
      </c>
      <c r="D25" t="s">
        <v>431</v>
      </c>
      <c r="E25" t="s">
        <v>18</v>
      </c>
      <c r="G25">
        <v>174185</v>
      </c>
      <c r="H25">
        <v>176274</v>
      </c>
      <c r="I25">
        <v>178390</v>
      </c>
      <c r="J25">
        <v>180529</v>
      </c>
      <c r="K25">
        <v>186000</v>
      </c>
      <c r="L25">
        <v>189721</v>
      </c>
      <c r="M25">
        <v>193515</v>
      </c>
      <c r="N25">
        <v>197385</v>
      </c>
      <c r="O25">
        <v>201332</v>
      </c>
      <c r="P25">
        <v>205360</v>
      </c>
      <c r="Q25">
        <v>209466</v>
      </c>
    </row>
    <row r="26" spans="1:17" x14ac:dyDescent="0.25">
      <c r="A26" t="s">
        <v>435</v>
      </c>
      <c r="B26" t="s">
        <v>430</v>
      </c>
      <c r="C26" t="s">
        <v>137</v>
      </c>
      <c r="D26" t="s">
        <v>431</v>
      </c>
      <c r="E26" t="s">
        <v>215</v>
      </c>
      <c r="F26">
        <v>47088</v>
      </c>
      <c r="G26">
        <v>47755</v>
      </c>
      <c r="H26">
        <v>48494</v>
      </c>
      <c r="I26">
        <v>49307</v>
      </c>
      <c r="J26">
        <v>50186</v>
      </c>
    </row>
    <row r="27" spans="1:17" x14ac:dyDescent="0.25">
      <c r="A27" t="s">
        <v>435</v>
      </c>
      <c r="B27" t="s">
        <v>430</v>
      </c>
      <c r="C27" t="s">
        <v>137</v>
      </c>
      <c r="D27" t="s">
        <v>431</v>
      </c>
      <c r="E27" t="s">
        <v>6</v>
      </c>
      <c r="F27">
        <v>46824</v>
      </c>
      <c r="G27">
        <v>46401</v>
      </c>
      <c r="H27">
        <v>47465</v>
      </c>
      <c r="I27">
        <v>49705</v>
      </c>
      <c r="J27">
        <v>50468</v>
      </c>
      <c r="K27">
        <v>50840</v>
      </c>
      <c r="L27">
        <v>52382</v>
      </c>
      <c r="M27">
        <v>54597</v>
      </c>
      <c r="N27">
        <v>53304</v>
      </c>
      <c r="O27">
        <v>57653</v>
      </c>
      <c r="P27">
        <v>55095</v>
      </c>
      <c r="Q27">
        <v>58494</v>
      </c>
    </row>
    <row r="28" spans="1:17" x14ac:dyDescent="0.25">
      <c r="A28" t="s">
        <v>435</v>
      </c>
      <c r="B28" t="s">
        <v>430</v>
      </c>
      <c r="C28" t="s">
        <v>139</v>
      </c>
      <c r="D28" t="s">
        <v>431</v>
      </c>
      <c r="E28" t="s">
        <v>215</v>
      </c>
      <c r="F28">
        <v>107792</v>
      </c>
      <c r="G28">
        <v>109085</v>
      </c>
      <c r="H28">
        <v>110394</v>
      </c>
      <c r="I28">
        <v>111719</v>
      </c>
      <c r="J28">
        <v>113059</v>
      </c>
    </row>
    <row r="29" spans="1:17" x14ac:dyDescent="0.25">
      <c r="A29" t="s">
        <v>435</v>
      </c>
      <c r="B29" t="s">
        <v>430</v>
      </c>
      <c r="C29" t="s">
        <v>139</v>
      </c>
      <c r="D29" t="s">
        <v>431</v>
      </c>
      <c r="E29" t="s">
        <v>6</v>
      </c>
      <c r="F29">
        <v>108502</v>
      </c>
      <c r="G29">
        <v>108588</v>
      </c>
      <c r="H29">
        <v>110665</v>
      </c>
      <c r="I29">
        <v>116003</v>
      </c>
      <c r="J29">
        <v>115667</v>
      </c>
      <c r="K29">
        <v>116205</v>
      </c>
      <c r="L29">
        <v>123446</v>
      </c>
      <c r="M29">
        <v>121110</v>
      </c>
      <c r="N29">
        <v>128731</v>
      </c>
      <c r="O29">
        <v>125195</v>
      </c>
      <c r="P29">
        <v>134022</v>
      </c>
      <c r="Q29">
        <v>132525</v>
      </c>
    </row>
    <row r="30" spans="1:17" x14ac:dyDescent="0.25">
      <c r="A30" t="s">
        <v>435</v>
      </c>
      <c r="B30" t="s">
        <v>430</v>
      </c>
      <c r="C30" t="s">
        <v>139</v>
      </c>
      <c r="D30" t="s">
        <v>431</v>
      </c>
      <c r="E30" t="s">
        <v>18</v>
      </c>
      <c r="K30">
        <v>115320</v>
      </c>
      <c r="L30">
        <v>117627</v>
      </c>
      <c r="M30">
        <v>119979</v>
      </c>
      <c r="N30">
        <v>122379</v>
      </c>
      <c r="O30">
        <v>124826</v>
      </c>
      <c r="P30">
        <v>127323</v>
      </c>
      <c r="Q30">
        <v>129869</v>
      </c>
    </row>
    <row r="31" spans="1:17" x14ac:dyDescent="0.25">
      <c r="A31" t="s">
        <v>435</v>
      </c>
      <c r="B31" t="s">
        <v>430</v>
      </c>
      <c r="C31" t="s">
        <v>139</v>
      </c>
      <c r="D31" t="s">
        <v>129</v>
      </c>
      <c r="E31" t="s">
        <v>6</v>
      </c>
      <c r="H31">
        <v>7692</v>
      </c>
      <c r="I31">
        <v>7692</v>
      </c>
      <c r="J31">
        <v>7692</v>
      </c>
      <c r="K31">
        <v>7692</v>
      </c>
      <c r="L31">
        <v>7692</v>
      </c>
      <c r="M31">
        <v>7692</v>
      </c>
      <c r="N31">
        <v>7692</v>
      </c>
      <c r="O31">
        <v>7692</v>
      </c>
      <c r="P31">
        <v>7692</v>
      </c>
      <c r="Q31">
        <v>7692</v>
      </c>
    </row>
    <row r="32" spans="1:17" x14ac:dyDescent="0.25">
      <c r="A32" t="s">
        <v>435</v>
      </c>
      <c r="B32" t="s">
        <v>430</v>
      </c>
      <c r="C32" t="s">
        <v>139</v>
      </c>
      <c r="D32" t="s">
        <v>129</v>
      </c>
      <c r="E32" t="s">
        <v>18</v>
      </c>
      <c r="L32">
        <v>4396</v>
      </c>
      <c r="M32">
        <v>4396</v>
      </c>
    </row>
    <row r="33" spans="1:17" x14ac:dyDescent="0.25">
      <c r="A33" t="s">
        <v>436</v>
      </c>
      <c r="B33" t="s">
        <v>430</v>
      </c>
      <c r="C33" t="s">
        <v>137</v>
      </c>
      <c r="D33" t="s">
        <v>431</v>
      </c>
      <c r="E33" t="s">
        <v>215</v>
      </c>
      <c r="F33">
        <v>121903</v>
      </c>
      <c r="G33">
        <v>116372</v>
      </c>
      <c r="H33">
        <v>122734</v>
      </c>
      <c r="I33">
        <v>126866</v>
      </c>
      <c r="J33">
        <v>121339</v>
      </c>
    </row>
    <row r="34" spans="1:17" x14ac:dyDescent="0.25">
      <c r="A34" t="s">
        <v>436</v>
      </c>
      <c r="B34" t="s">
        <v>430</v>
      </c>
      <c r="C34" t="s">
        <v>137</v>
      </c>
      <c r="D34" t="s">
        <v>431</v>
      </c>
      <c r="E34" t="s">
        <v>6</v>
      </c>
      <c r="F34">
        <v>117061</v>
      </c>
      <c r="G34">
        <v>116002</v>
      </c>
      <c r="H34">
        <v>118663</v>
      </c>
      <c r="I34">
        <v>124262</v>
      </c>
      <c r="J34">
        <v>126170</v>
      </c>
      <c r="K34">
        <v>127100</v>
      </c>
      <c r="L34">
        <v>130954</v>
      </c>
      <c r="M34">
        <v>136492</v>
      </c>
      <c r="N34">
        <v>133259</v>
      </c>
      <c r="O34">
        <v>144132</v>
      </c>
      <c r="P34">
        <v>137737</v>
      </c>
      <c r="Q34">
        <v>146235</v>
      </c>
    </row>
    <row r="35" spans="1:17" x14ac:dyDescent="0.25">
      <c r="A35" t="s">
        <v>436</v>
      </c>
      <c r="B35" t="s">
        <v>430</v>
      </c>
      <c r="C35" t="s">
        <v>139</v>
      </c>
      <c r="D35" t="s">
        <v>431</v>
      </c>
      <c r="E35" t="s">
        <v>215</v>
      </c>
      <c r="F35">
        <v>299749</v>
      </c>
      <c r="G35">
        <v>281498</v>
      </c>
      <c r="H35">
        <v>285110</v>
      </c>
      <c r="I35">
        <v>295281</v>
      </c>
      <c r="J35">
        <v>298746</v>
      </c>
    </row>
    <row r="36" spans="1:17" x14ac:dyDescent="0.25">
      <c r="A36" t="s">
        <v>436</v>
      </c>
      <c r="B36" t="s">
        <v>430</v>
      </c>
      <c r="C36" t="s">
        <v>139</v>
      </c>
      <c r="D36" t="s">
        <v>431</v>
      </c>
      <c r="E36" t="s">
        <v>6</v>
      </c>
      <c r="F36">
        <v>282104</v>
      </c>
      <c r="G36">
        <v>282328</v>
      </c>
      <c r="H36">
        <v>287729</v>
      </c>
      <c r="I36">
        <v>301608</v>
      </c>
      <c r="J36">
        <v>300733</v>
      </c>
      <c r="K36">
        <v>302133</v>
      </c>
      <c r="L36">
        <v>320959</v>
      </c>
      <c r="M36">
        <v>314887</v>
      </c>
      <c r="N36">
        <v>334700</v>
      </c>
      <c r="O36">
        <v>325507</v>
      </c>
      <c r="P36">
        <v>348457</v>
      </c>
      <c r="Q36">
        <v>344565</v>
      </c>
    </row>
    <row r="37" spans="1:17" x14ac:dyDescent="0.25">
      <c r="A37" t="s">
        <v>436</v>
      </c>
      <c r="B37" t="s">
        <v>430</v>
      </c>
      <c r="C37" t="s">
        <v>139</v>
      </c>
      <c r="D37" t="s">
        <v>431</v>
      </c>
      <c r="E37" t="s">
        <v>18</v>
      </c>
      <c r="K37">
        <v>311364</v>
      </c>
      <c r="L37">
        <v>317593</v>
      </c>
      <c r="M37">
        <v>323943</v>
      </c>
      <c r="N37">
        <v>330423</v>
      </c>
      <c r="O37">
        <v>337030</v>
      </c>
      <c r="P37">
        <v>343772</v>
      </c>
      <c r="Q37">
        <v>350646</v>
      </c>
    </row>
    <row r="38" spans="1:17" x14ac:dyDescent="0.25">
      <c r="A38" t="s">
        <v>436</v>
      </c>
      <c r="B38" t="s">
        <v>430</v>
      </c>
      <c r="C38" t="s">
        <v>139</v>
      </c>
      <c r="D38" t="s">
        <v>129</v>
      </c>
      <c r="E38" t="s">
        <v>6</v>
      </c>
      <c r="H38">
        <v>20000</v>
      </c>
      <c r="I38">
        <v>20000</v>
      </c>
      <c r="J38">
        <v>20000</v>
      </c>
      <c r="K38">
        <v>20000</v>
      </c>
      <c r="L38">
        <v>20000</v>
      </c>
      <c r="M38">
        <v>20000</v>
      </c>
      <c r="N38">
        <v>20000</v>
      </c>
      <c r="O38">
        <v>20000</v>
      </c>
      <c r="P38">
        <v>20000</v>
      </c>
      <c r="Q38">
        <v>20000</v>
      </c>
    </row>
    <row r="39" spans="1:17" x14ac:dyDescent="0.25">
      <c r="A39" t="s">
        <v>436</v>
      </c>
      <c r="B39" t="s">
        <v>430</v>
      </c>
      <c r="C39" t="s">
        <v>139</v>
      </c>
      <c r="D39" t="s">
        <v>129</v>
      </c>
      <c r="E39" t="s">
        <v>18</v>
      </c>
      <c r="L39">
        <v>11429</v>
      </c>
      <c r="M39">
        <v>11429</v>
      </c>
    </row>
    <row r="40" spans="1:17" x14ac:dyDescent="0.25">
      <c r="A40" t="s">
        <v>437</v>
      </c>
      <c r="B40" t="s">
        <v>438</v>
      </c>
      <c r="C40" t="s">
        <v>137</v>
      </c>
      <c r="D40" t="s">
        <v>431</v>
      </c>
      <c r="E40" t="s">
        <v>215</v>
      </c>
      <c r="F40">
        <v>6704665</v>
      </c>
      <c r="G40">
        <v>6400460</v>
      </c>
      <c r="H40">
        <v>6750370</v>
      </c>
      <c r="I40">
        <v>6977630</v>
      </c>
      <c r="J40">
        <v>6673645</v>
      </c>
    </row>
    <row r="41" spans="1:17" x14ac:dyDescent="0.25">
      <c r="A41" t="s">
        <v>437</v>
      </c>
      <c r="B41" t="s">
        <v>438</v>
      </c>
      <c r="C41" t="s">
        <v>137</v>
      </c>
      <c r="D41" t="s">
        <v>431</v>
      </c>
      <c r="E41" t="s">
        <v>6</v>
      </c>
      <c r="F41">
        <v>6438355</v>
      </c>
      <c r="G41">
        <v>6380110</v>
      </c>
      <c r="H41">
        <v>6526465</v>
      </c>
      <c r="I41">
        <v>6834410</v>
      </c>
      <c r="J41">
        <v>6939350</v>
      </c>
      <c r="K41">
        <v>6990500</v>
      </c>
      <c r="L41">
        <v>7202470</v>
      </c>
      <c r="M41">
        <v>7507060</v>
      </c>
      <c r="N41">
        <v>7329245</v>
      </c>
      <c r="O41">
        <v>7927260</v>
      </c>
      <c r="P41">
        <v>7575535</v>
      </c>
      <c r="Q41">
        <v>8042925</v>
      </c>
    </row>
    <row r="42" spans="1:17" x14ac:dyDescent="0.25">
      <c r="A42" t="s">
        <v>437</v>
      </c>
      <c r="B42" t="s">
        <v>438</v>
      </c>
      <c r="C42" t="s">
        <v>139</v>
      </c>
      <c r="D42" t="s">
        <v>431</v>
      </c>
      <c r="E42" t="s">
        <v>215</v>
      </c>
      <c r="F42">
        <v>18584438</v>
      </c>
      <c r="G42">
        <v>17452876</v>
      </c>
      <c r="H42">
        <v>17676820</v>
      </c>
      <c r="I42">
        <v>18307422</v>
      </c>
      <c r="J42">
        <v>18522252</v>
      </c>
    </row>
    <row r="43" spans="1:17" x14ac:dyDescent="0.25">
      <c r="A43" t="s">
        <v>437</v>
      </c>
      <c r="B43" t="s">
        <v>438</v>
      </c>
      <c r="C43" t="s">
        <v>139</v>
      </c>
      <c r="D43" t="s">
        <v>431</v>
      </c>
      <c r="E43" t="s">
        <v>6</v>
      </c>
      <c r="F43">
        <v>17490448</v>
      </c>
      <c r="G43">
        <v>17504336</v>
      </c>
      <c r="H43">
        <v>17839198</v>
      </c>
      <c r="I43">
        <v>18699696</v>
      </c>
      <c r="J43">
        <v>18645446</v>
      </c>
      <c r="K43">
        <v>18732246</v>
      </c>
      <c r="L43">
        <v>19899458</v>
      </c>
      <c r="M43">
        <v>19522994</v>
      </c>
      <c r="N43">
        <v>20751400</v>
      </c>
      <c r="O43">
        <v>20181434</v>
      </c>
      <c r="P43">
        <v>21604334</v>
      </c>
      <c r="Q43">
        <v>21363030</v>
      </c>
    </row>
    <row r="44" spans="1:17" x14ac:dyDescent="0.25">
      <c r="A44" t="s">
        <v>439</v>
      </c>
      <c r="B44" t="s">
        <v>438</v>
      </c>
      <c r="C44" t="s">
        <v>137</v>
      </c>
      <c r="D44" t="s">
        <v>431</v>
      </c>
      <c r="E44" t="s">
        <v>215</v>
      </c>
      <c r="F44">
        <v>1.3</v>
      </c>
      <c r="G44">
        <v>1.3</v>
      </c>
      <c r="H44">
        <v>1.3</v>
      </c>
      <c r="I44">
        <v>1.3</v>
      </c>
      <c r="J44">
        <v>1.3</v>
      </c>
    </row>
    <row r="45" spans="1:17" x14ac:dyDescent="0.25">
      <c r="A45" t="s">
        <v>439</v>
      </c>
      <c r="B45" t="s">
        <v>438</v>
      </c>
      <c r="C45" t="s">
        <v>137</v>
      </c>
      <c r="D45" t="s">
        <v>431</v>
      </c>
      <c r="E45" t="s">
        <v>6</v>
      </c>
      <c r="F45">
        <v>1.3</v>
      </c>
      <c r="G45">
        <v>1.3</v>
      </c>
      <c r="H45">
        <v>1.3</v>
      </c>
      <c r="I45">
        <v>1.3</v>
      </c>
      <c r="J45">
        <v>1.3</v>
      </c>
      <c r="K45">
        <v>1.3</v>
      </c>
      <c r="L45">
        <v>1.3</v>
      </c>
      <c r="M45">
        <v>1.3</v>
      </c>
      <c r="N45">
        <v>1.3</v>
      </c>
      <c r="O45">
        <v>1.3</v>
      </c>
      <c r="P45">
        <v>1.3</v>
      </c>
      <c r="Q45">
        <v>1.3</v>
      </c>
    </row>
    <row r="46" spans="1:17" x14ac:dyDescent="0.25">
      <c r="A46" t="s">
        <v>439</v>
      </c>
      <c r="B46" t="s">
        <v>438</v>
      </c>
      <c r="C46" t="s">
        <v>139</v>
      </c>
      <c r="D46" t="s">
        <v>431</v>
      </c>
      <c r="E46" t="s">
        <v>215</v>
      </c>
      <c r="F46">
        <v>1.75</v>
      </c>
      <c r="G46">
        <v>1.75</v>
      </c>
      <c r="H46">
        <v>1.75</v>
      </c>
      <c r="I46">
        <v>1.75</v>
      </c>
      <c r="J46">
        <v>1.75</v>
      </c>
    </row>
    <row r="47" spans="1:17" x14ac:dyDescent="0.25">
      <c r="A47" t="s">
        <v>439</v>
      </c>
      <c r="B47" t="s">
        <v>438</v>
      </c>
      <c r="C47" t="s">
        <v>139</v>
      </c>
      <c r="D47" t="s">
        <v>431</v>
      </c>
      <c r="E47" t="s">
        <v>6</v>
      </c>
      <c r="F47">
        <v>1.75</v>
      </c>
      <c r="G47">
        <v>1.75</v>
      </c>
      <c r="H47">
        <v>1.75</v>
      </c>
      <c r="I47">
        <v>1.75</v>
      </c>
      <c r="J47">
        <v>1.75</v>
      </c>
      <c r="K47">
        <v>1.75</v>
      </c>
      <c r="L47">
        <v>1.75</v>
      </c>
      <c r="M47">
        <v>1.75</v>
      </c>
      <c r="N47">
        <v>1.75</v>
      </c>
      <c r="O47">
        <v>1.75</v>
      </c>
      <c r="P47">
        <v>1.75</v>
      </c>
      <c r="Q47">
        <v>1.75</v>
      </c>
    </row>
    <row r="48" spans="1:17" x14ac:dyDescent="0.25">
      <c r="A48" t="s">
        <v>439</v>
      </c>
      <c r="B48" t="s">
        <v>438</v>
      </c>
      <c r="C48" t="s">
        <v>139</v>
      </c>
      <c r="D48" t="s">
        <v>431</v>
      </c>
      <c r="E48" t="s">
        <v>18</v>
      </c>
      <c r="K48">
        <v>1.75</v>
      </c>
      <c r="L48">
        <v>1.75</v>
      </c>
      <c r="M48">
        <v>1.8</v>
      </c>
      <c r="N48">
        <v>1.8</v>
      </c>
      <c r="O48">
        <v>1.8</v>
      </c>
      <c r="P48">
        <v>1.8</v>
      </c>
      <c r="Q48">
        <v>1.8</v>
      </c>
    </row>
    <row r="49" spans="1:17" x14ac:dyDescent="0.25">
      <c r="A49" t="s">
        <v>439</v>
      </c>
      <c r="B49" t="s">
        <v>438</v>
      </c>
      <c r="C49" t="s">
        <v>139</v>
      </c>
      <c r="D49" t="s">
        <v>129</v>
      </c>
      <c r="E49" t="s">
        <v>6</v>
      </c>
      <c r="H49">
        <v>1.75</v>
      </c>
      <c r="I49">
        <v>1.75</v>
      </c>
      <c r="J49">
        <v>1.75</v>
      </c>
      <c r="K49">
        <v>1.75</v>
      </c>
      <c r="L49">
        <v>1.75</v>
      </c>
      <c r="M49">
        <v>1.75</v>
      </c>
      <c r="N49">
        <v>1.75</v>
      </c>
      <c r="O49">
        <v>1.75</v>
      </c>
      <c r="P49">
        <v>1.75</v>
      </c>
      <c r="Q49">
        <v>1.75</v>
      </c>
    </row>
    <row r="50" spans="1:17" x14ac:dyDescent="0.25">
      <c r="A50" t="s">
        <v>439</v>
      </c>
      <c r="B50" t="s">
        <v>438</v>
      </c>
      <c r="C50" t="s">
        <v>139</v>
      </c>
      <c r="D50" t="s">
        <v>129</v>
      </c>
      <c r="E50" t="s">
        <v>18</v>
      </c>
      <c r="L50">
        <v>1.75</v>
      </c>
      <c r="M50">
        <v>1.75</v>
      </c>
    </row>
    <row r="51" spans="1:17" x14ac:dyDescent="0.25">
      <c r="A51" t="s">
        <v>440</v>
      </c>
      <c r="B51" t="s">
        <v>438</v>
      </c>
      <c r="C51" t="s">
        <v>139</v>
      </c>
      <c r="D51" t="s">
        <v>431</v>
      </c>
      <c r="E51" t="s">
        <v>18</v>
      </c>
      <c r="K51">
        <v>544887</v>
      </c>
      <c r="L51">
        <v>555788</v>
      </c>
      <c r="M51">
        <v>583097</v>
      </c>
      <c r="N51">
        <v>594761</v>
      </c>
      <c r="O51">
        <v>606654</v>
      </c>
      <c r="P51">
        <v>618790</v>
      </c>
      <c r="Q51">
        <v>631163</v>
      </c>
    </row>
    <row r="52" spans="1:17" x14ac:dyDescent="0.25">
      <c r="A52" t="s">
        <v>441</v>
      </c>
      <c r="B52" t="s">
        <v>438</v>
      </c>
      <c r="C52" t="s">
        <v>139</v>
      </c>
      <c r="D52" t="s">
        <v>431</v>
      </c>
      <c r="E52" t="s">
        <v>215</v>
      </c>
      <c r="F52">
        <v>524560.75</v>
      </c>
      <c r="G52">
        <v>492621.5</v>
      </c>
      <c r="H52">
        <v>498942.5</v>
      </c>
      <c r="I52">
        <v>516741.75</v>
      </c>
      <c r="J52">
        <v>522805.5</v>
      </c>
    </row>
    <row r="53" spans="1:17" x14ac:dyDescent="0.25">
      <c r="A53" t="s">
        <v>442</v>
      </c>
      <c r="B53" t="s">
        <v>438</v>
      </c>
      <c r="C53" t="s">
        <v>139</v>
      </c>
      <c r="D53" t="s">
        <v>431</v>
      </c>
      <c r="E53" t="s">
        <v>215</v>
      </c>
      <c r="F53">
        <v>60597.29</v>
      </c>
      <c r="G53">
        <v>66486.5</v>
      </c>
      <c r="H53">
        <v>65489.06</v>
      </c>
      <c r="I53">
        <v>56268.89</v>
      </c>
      <c r="J53">
        <v>61305.54</v>
      </c>
    </row>
    <row r="54" spans="1:17" x14ac:dyDescent="0.25">
      <c r="A54" t="s">
        <v>442</v>
      </c>
      <c r="B54" t="s">
        <v>438</v>
      </c>
      <c r="C54" t="s">
        <v>139</v>
      </c>
      <c r="D54" t="s">
        <v>431</v>
      </c>
      <c r="E54" t="s">
        <v>6</v>
      </c>
      <c r="F54">
        <v>62497.09</v>
      </c>
      <c r="G54">
        <v>72730.51</v>
      </c>
      <c r="H54">
        <v>76840.02</v>
      </c>
      <c r="I54">
        <v>74107.71</v>
      </c>
      <c r="J54">
        <v>59937.91</v>
      </c>
      <c r="K54">
        <v>61391.98</v>
      </c>
      <c r="L54">
        <v>63918.42</v>
      </c>
      <c r="M54">
        <v>70207.4</v>
      </c>
      <c r="N54">
        <v>64411.77</v>
      </c>
      <c r="O54">
        <v>74621.69</v>
      </c>
      <c r="P54">
        <v>81917.25</v>
      </c>
      <c r="Q54">
        <v>76575.25</v>
      </c>
    </row>
    <row r="55" spans="1:17" x14ac:dyDescent="0.25">
      <c r="A55" t="s">
        <v>443</v>
      </c>
      <c r="B55" t="s">
        <v>430</v>
      </c>
      <c r="C55" t="s">
        <v>137</v>
      </c>
      <c r="D55" t="s">
        <v>444</v>
      </c>
      <c r="E55" t="s">
        <v>215</v>
      </c>
      <c r="F55">
        <v>17.07</v>
      </c>
      <c r="G55">
        <v>17.24</v>
      </c>
      <c r="H55">
        <v>17.41</v>
      </c>
      <c r="I55">
        <v>17.59</v>
      </c>
      <c r="J55">
        <v>17.76</v>
      </c>
    </row>
    <row r="56" spans="1:17" x14ac:dyDescent="0.25">
      <c r="A56" t="s">
        <v>443</v>
      </c>
      <c r="B56" t="s">
        <v>430</v>
      </c>
      <c r="C56" t="s">
        <v>139</v>
      </c>
      <c r="D56" t="s">
        <v>444</v>
      </c>
      <c r="E56" t="s">
        <v>215</v>
      </c>
      <c r="F56">
        <v>43.25</v>
      </c>
      <c r="G56">
        <v>43.68</v>
      </c>
      <c r="H56">
        <v>44.12</v>
      </c>
      <c r="I56">
        <v>44.56</v>
      </c>
      <c r="J56">
        <v>45</v>
      </c>
    </row>
  </sheetData>
  <pageMargins left="0.7" right="0.7" top="0.75" bottom="0.75" header="0.3" footer="0.3"/>
  <pageSetup orientation="portrait" horizontalDpi="4294967295" verticalDpi="4294967295" scale="100" fitToWidth="1" fitToHeigh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pane xSplit="1" ySplit="1" topLeftCell="B2" activePane="bottomRight" state="frozen"/>
      <selection pane="bottomRight"/>
    </sheetView>
  </sheetViews>
  <sheetFormatPr defaultRowHeight="15" outlineLevelRow="0" outlineLevelCol="0" x14ac:dyDescent="55"/>
  <cols>
    <col min="3" max="3" width="40" customWidth="1"/>
    <col min="4" max="4" width="32" customWidth="1"/>
  </cols>
  <sheetData>
    <row r="1" spans="1:16" s="2" customFormat="1" x14ac:dyDescent="0.25">
      <c r="A1" s="2" t="s">
        <v>132</v>
      </c>
      <c r="B1" s="2" t="s">
        <v>298</v>
      </c>
      <c r="C1" s="2" t="s">
        <v>299</v>
      </c>
      <c r="D1" s="2" t="s">
        <v>445</v>
      </c>
      <c r="E1" s="2" t="s">
        <v>73</v>
      </c>
      <c r="F1" s="2" t="s">
        <v>74</v>
      </c>
      <c r="G1" s="2" t="s">
        <v>75</v>
      </c>
      <c r="H1" s="2" t="s">
        <v>76</v>
      </c>
      <c r="I1" s="2" t="s">
        <v>77</v>
      </c>
      <c r="J1" s="2" t="s">
        <v>78</v>
      </c>
      <c r="K1" s="2" t="s">
        <v>79</v>
      </c>
      <c r="L1" s="2" t="s">
        <v>80</v>
      </c>
      <c r="M1" s="2" t="s">
        <v>81</v>
      </c>
      <c r="N1" s="2" t="s">
        <v>82</v>
      </c>
      <c r="O1" s="2" t="s">
        <v>83</v>
      </c>
      <c r="P1" s="2" t="s">
        <v>84</v>
      </c>
    </row>
    <row r="2" spans="1:16" x14ac:dyDescent="0.25">
      <c r="A2" t="s">
        <v>139</v>
      </c>
      <c r="B2" t="s">
        <v>446</v>
      </c>
      <c r="C2" t="s">
        <v>447</v>
      </c>
      <c r="D2" t="s">
        <v>86</v>
      </c>
      <c r="E2">
        <v>494867.96</v>
      </c>
      <c r="F2">
        <v>492621.75</v>
      </c>
      <c r="G2">
        <v>498941.96</v>
      </c>
      <c r="H2">
        <v>516741.76</v>
      </c>
      <c r="I2">
        <v>522805.74</v>
      </c>
      <c r="J2">
        <v>0</v>
      </c>
      <c r="K2">
        <v>0</v>
      </c>
      <c r="L2">
        <v>0</v>
      </c>
      <c r="M2">
        <v>0</v>
      </c>
      <c r="N2">
        <v>0</v>
      </c>
      <c r="O2">
        <v>0</v>
      </c>
      <c r="P2">
        <v>0</v>
      </c>
    </row>
    <row r="3" spans="1:16" x14ac:dyDescent="0.25">
      <c r="A3" t="s">
        <v>139</v>
      </c>
      <c r="B3" t="s">
        <v>448</v>
      </c>
      <c r="C3" t="s">
        <v>449</v>
      </c>
      <c r="D3" t="s">
        <v>86</v>
      </c>
      <c r="E3">
        <v>60597.29</v>
      </c>
      <c r="F3">
        <v>66486.5</v>
      </c>
      <c r="G3">
        <v>65489.06</v>
      </c>
      <c r="H3">
        <v>56268.89</v>
      </c>
      <c r="I3">
        <v>61305.54</v>
      </c>
      <c r="J3">
        <v>0</v>
      </c>
      <c r="K3">
        <v>0</v>
      </c>
      <c r="L3">
        <v>0</v>
      </c>
      <c r="M3">
        <v>0</v>
      </c>
      <c r="N3">
        <v>0</v>
      </c>
      <c r="O3">
        <v>0</v>
      </c>
      <c r="P3">
        <v>0</v>
      </c>
    </row>
    <row r="4" spans="1:16" x14ac:dyDescent="0.25">
      <c r="A4" t="s">
        <v>137</v>
      </c>
      <c r="B4" t="s">
        <v>446</v>
      </c>
      <c r="C4" t="s">
        <v>447</v>
      </c>
      <c r="D4" t="s">
        <v>86</v>
      </c>
      <c r="E4">
        <v>158473.72</v>
      </c>
      <c r="F4">
        <v>151283.04</v>
      </c>
      <c r="G4">
        <v>159554.65</v>
      </c>
      <c r="H4">
        <v>164926.27</v>
      </c>
      <c r="I4">
        <v>157741.32</v>
      </c>
      <c r="J4">
        <v>0</v>
      </c>
      <c r="K4">
        <v>0</v>
      </c>
      <c r="L4">
        <v>0</v>
      </c>
      <c r="M4">
        <v>0</v>
      </c>
      <c r="N4">
        <v>0</v>
      </c>
      <c r="O4">
        <v>0</v>
      </c>
      <c r="P4">
        <v>0</v>
      </c>
    </row>
    <row r="5" spans="1:16" x14ac:dyDescent="0.25">
      <c r="A5" t="s">
        <v>139</v>
      </c>
      <c r="B5" t="s">
        <v>450</v>
      </c>
      <c r="C5" t="s">
        <v>451</v>
      </c>
      <c r="D5" t="s">
        <v>89</v>
      </c>
      <c r="E5">
        <v>-59643.76</v>
      </c>
      <c r="F5">
        <v>-60941.9</v>
      </c>
      <c r="G5">
        <v>-61521.2</v>
      </c>
      <c r="H5">
        <v>-61053.79</v>
      </c>
      <c r="I5">
        <v>-57360.29</v>
      </c>
      <c r="J5">
        <v>0</v>
      </c>
      <c r="K5">
        <v>0</v>
      </c>
      <c r="L5">
        <v>0</v>
      </c>
      <c r="M5">
        <v>0</v>
      </c>
      <c r="N5">
        <v>0</v>
      </c>
      <c r="O5">
        <v>0</v>
      </c>
      <c r="P5">
        <v>0</v>
      </c>
    </row>
    <row r="6" spans="1:16" x14ac:dyDescent="0.25">
      <c r="A6" t="s">
        <v>137</v>
      </c>
      <c r="B6" t="s">
        <v>450</v>
      </c>
      <c r="C6" t="s">
        <v>451</v>
      </c>
      <c r="D6" t="s">
        <v>89</v>
      </c>
      <c r="E6">
        <v>-20802.28</v>
      </c>
      <c r="F6">
        <v>-19912.13</v>
      </c>
      <c r="G6">
        <v>-20947.94</v>
      </c>
      <c r="H6">
        <v>-20945.86</v>
      </c>
      <c r="I6">
        <v>-20748.47</v>
      </c>
      <c r="J6">
        <v>0</v>
      </c>
      <c r="K6">
        <v>0</v>
      </c>
      <c r="L6">
        <v>0</v>
      </c>
      <c r="M6">
        <v>0</v>
      </c>
      <c r="N6">
        <v>0</v>
      </c>
      <c r="O6">
        <v>0</v>
      </c>
      <c r="P6">
        <v>0</v>
      </c>
    </row>
    <row r="7" spans="1:16" x14ac:dyDescent="0.25">
      <c r="A7" t="s">
        <v>139</v>
      </c>
      <c r="B7" t="s">
        <v>452</v>
      </c>
      <c r="C7" t="s">
        <v>453</v>
      </c>
      <c r="D7" t="s">
        <v>89</v>
      </c>
      <c r="E7">
        <v>-21688.37</v>
      </c>
      <c r="F7">
        <v>-20040.39</v>
      </c>
      <c r="G7">
        <v>-20669.36</v>
      </c>
      <c r="H7">
        <v>-20015.36</v>
      </c>
      <c r="I7">
        <v>-21540.32</v>
      </c>
      <c r="J7">
        <v>0</v>
      </c>
      <c r="K7">
        <v>0</v>
      </c>
      <c r="L7">
        <v>0</v>
      </c>
      <c r="M7">
        <v>0</v>
      </c>
      <c r="N7">
        <v>0</v>
      </c>
      <c r="O7">
        <v>0</v>
      </c>
      <c r="P7">
        <v>0</v>
      </c>
    </row>
    <row r="8" spans="1:16" x14ac:dyDescent="0.25">
      <c r="A8" t="s">
        <v>139</v>
      </c>
      <c r="B8" t="s">
        <v>454</v>
      </c>
      <c r="C8" t="s">
        <v>455</v>
      </c>
      <c r="D8" t="s">
        <v>93</v>
      </c>
      <c r="E8">
        <v>-167865.72</v>
      </c>
      <c r="F8">
        <v>-169619.05</v>
      </c>
      <c r="G8">
        <v>-169671.21</v>
      </c>
      <c r="H8">
        <v>-171917.81</v>
      </c>
      <c r="I8">
        <v>-171132.39</v>
      </c>
      <c r="J8">
        <v>0</v>
      </c>
      <c r="K8">
        <v>0</v>
      </c>
      <c r="L8">
        <v>0</v>
      </c>
      <c r="M8">
        <v>0</v>
      </c>
      <c r="N8">
        <v>0</v>
      </c>
      <c r="O8">
        <v>0</v>
      </c>
      <c r="P8">
        <v>0</v>
      </c>
    </row>
    <row r="9" spans="1:16" x14ac:dyDescent="0.25">
      <c r="A9" t="s">
        <v>137</v>
      </c>
      <c r="B9" t="s">
        <v>454</v>
      </c>
      <c r="C9" t="s">
        <v>455</v>
      </c>
      <c r="D9" t="s">
        <v>93</v>
      </c>
      <c r="E9">
        <v>-50855.11</v>
      </c>
      <c r="F9">
        <v>-50670.21</v>
      </c>
      <c r="G9">
        <v>-50736.38</v>
      </c>
      <c r="H9">
        <v>-51007.3</v>
      </c>
      <c r="I9">
        <v>-50494.73</v>
      </c>
      <c r="J9">
        <v>0</v>
      </c>
      <c r="K9">
        <v>0</v>
      </c>
      <c r="L9">
        <v>0</v>
      </c>
      <c r="M9">
        <v>0</v>
      </c>
      <c r="N9">
        <v>0</v>
      </c>
      <c r="O9">
        <v>0</v>
      </c>
      <c r="P9">
        <v>0</v>
      </c>
    </row>
    <row r="10" spans="1:16" x14ac:dyDescent="0.25">
      <c r="A10" t="s">
        <v>139</v>
      </c>
      <c r="B10" t="s">
        <v>456</v>
      </c>
      <c r="C10" t="s">
        <v>457</v>
      </c>
      <c r="D10" t="s">
        <v>94</v>
      </c>
      <c r="E10">
        <v>-351900.74</v>
      </c>
      <c r="F10">
        <v>-354770.23</v>
      </c>
      <c r="G10">
        <v>-358792.66</v>
      </c>
      <c r="H10">
        <v>-357106.65</v>
      </c>
      <c r="I10">
        <v>-359157.66</v>
      </c>
      <c r="J10">
        <v>0</v>
      </c>
      <c r="K10">
        <v>0</v>
      </c>
      <c r="L10">
        <v>0</v>
      </c>
      <c r="M10">
        <v>0</v>
      </c>
      <c r="N10">
        <v>0</v>
      </c>
      <c r="O10">
        <v>0</v>
      </c>
      <c r="P10">
        <v>0</v>
      </c>
    </row>
    <row r="11" spans="1:16" x14ac:dyDescent="0.25">
      <c r="A11" t="s">
        <v>139</v>
      </c>
      <c r="B11" t="s">
        <v>310</v>
      </c>
      <c r="C11" t="s">
        <v>311</v>
      </c>
      <c r="D11" t="s">
        <v>96</v>
      </c>
      <c r="E11">
        <v>-57972.62</v>
      </c>
      <c r="F11">
        <v>-48482.39</v>
      </c>
      <c r="G11">
        <v>-55944.06</v>
      </c>
      <c r="H11">
        <v>-49491.8</v>
      </c>
      <c r="I11">
        <v>-69145.78</v>
      </c>
      <c r="J11">
        <v>0</v>
      </c>
      <c r="K11">
        <v>0</v>
      </c>
      <c r="L11">
        <v>0</v>
      </c>
      <c r="M11">
        <v>0</v>
      </c>
      <c r="N11">
        <v>0</v>
      </c>
      <c r="O11">
        <v>0</v>
      </c>
      <c r="P11">
        <v>0</v>
      </c>
    </row>
    <row r="12" spans="1:16" x14ac:dyDescent="0.25">
      <c r="A12" t="s">
        <v>137</v>
      </c>
      <c r="B12" t="s">
        <v>310</v>
      </c>
      <c r="C12" t="s">
        <v>311</v>
      </c>
      <c r="D12" t="s">
        <v>96</v>
      </c>
      <c r="E12">
        <v>-10168.55</v>
      </c>
      <c r="F12">
        <v>-11497.88</v>
      </c>
      <c r="G12">
        <v>-10697.35</v>
      </c>
      <c r="H12">
        <v>-11705.18</v>
      </c>
      <c r="I12">
        <v>0</v>
      </c>
      <c r="J12">
        <v>0</v>
      </c>
      <c r="K12">
        <v>0</v>
      </c>
      <c r="L12">
        <v>0</v>
      </c>
      <c r="M12">
        <v>0</v>
      </c>
      <c r="N12">
        <v>0</v>
      </c>
      <c r="O12">
        <v>0</v>
      </c>
      <c r="P12">
        <v>0</v>
      </c>
    </row>
    <row r="13" spans="1:16" x14ac:dyDescent="0.25">
      <c r="A13" t="s">
        <v>139</v>
      </c>
      <c r="B13" t="s">
        <v>458</v>
      </c>
      <c r="C13" t="s">
        <v>459</v>
      </c>
      <c r="D13" t="s">
        <v>97</v>
      </c>
      <c r="E13">
        <v>-43336.95</v>
      </c>
      <c r="F13">
        <v>-42744.51</v>
      </c>
      <c r="G13">
        <v>-42180.26</v>
      </c>
      <c r="H13">
        <v>-42290.65</v>
      </c>
      <c r="I13">
        <v>-43429.4</v>
      </c>
      <c r="J13">
        <v>0</v>
      </c>
      <c r="K13">
        <v>0</v>
      </c>
      <c r="L13">
        <v>0</v>
      </c>
      <c r="M13">
        <v>0</v>
      </c>
      <c r="N13">
        <v>0</v>
      </c>
      <c r="O13">
        <v>0</v>
      </c>
      <c r="P13">
        <v>0</v>
      </c>
    </row>
    <row r="14" spans="1:16" x14ac:dyDescent="0.25">
      <c r="A14" t="s">
        <v>139</v>
      </c>
      <c r="B14" t="s">
        <v>460</v>
      </c>
      <c r="C14" t="s">
        <v>461</v>
      </c>
      <c r="D14" t="s">
        <v>98</v>
      </c>
      <c r="E14">
        <v>-30000</v>
      </c>
      <c r="F14">
        <v>-30000</v>
      </c>
      <c r="G14">
        <v>-30000</v>
      </c>
      <c r="H14">
        <v>-30000</v>
      </c>
      <c r="I14">
        <v>-30000</v>
      </c>
      <c r="J14">
        <v>0</v>
      </c>
      <c r="K14">
        <v>0</v>
      </c>
      <c r="L14">
        <v>0</v>
      </c>
      <c r="M14">
        <v>0</v>
      </c>
      <c r="N14">
        <v>0</v>
      </c>
      <c r="O14">
        <v>0</v>
      </c>
      <c r="P14">
        <v>0</v>
      </c>
    </row>
    <row r="15" spans="1:16" x14ac:dyDescent="0.25">
      <c r="A15" t="s">
        <v>138</v>
      </c>
      <c r="B15" t="s">
        <v>460</v>
      </c>
      <c r="C15" t="s">
        <v>462</v>
      </c>
      <c r="D15" t="s">
        <v>98</v>
      </c>
      <c r="E15">
        <v>-6068.59</v>
      </c>
      <c r="F15">
        <v>-6044.55</v>
      </c>
      <c r="G15">
        <v>-5993.02</v>
      </c>
      <c r="H15">
        <v>-6262.48</v>
      </c>
      <c r="I15">
        <v>-5781.86</v>
      </c>
      <c r="J15">
        <v>0</v>
      </c>
      <c r="K15">
        <v>0</v>
      </c>
      <c r="L15">
        <v>0</v>
      </c>
      <c r="M15">
        <v>0</v>
      </c>
      <c r="N15">
        <v>0</v>
      </c>
      <c r="O15">
        <v>0</v>
      </c>
      <c r="P15">
        <v>0</v>
      </c>
    </row>
    <row r="16" spans="1:16" x14ac:dyDescent="0.25">
      <c r="A16" t="s">
        <v>139</v>
      </c>
      <c r="B16" t="s">
        <v>316</v>
      </c>
      <c r="C16" t="s">
        <v>317</v>
      </c>
      <c r="D16" t="s">
        <v>101</v>
      </c>
      <c r="E16">
        <v>-1254.61</v>
      </c>
      <c r="F16">
        <v>-48000</v>
      </c>
      <c r="G16">
        <v>-1334.9</v>
      </c>
      <c r="H16">
        <v>-1441.08</v>
      </c>
      <c r="I16">
        <v>-1843.16</v>
      </c>
      <c r="J16">
        <v>0</v>
      </c>
      <c r="K16">
        <v>0</v>
      </c>
      <c r="L16">
        <v>0</v>
      </c>
      <c r="M16">
        <v>0</v>
      </c>
      <c r="N16">
        <v>0</v>
      </c>
      <c r="O16">
        <v>0</v>
      </c>
      <c r="P16">
        <v>0</v>
      </c>
    </row>
    <row r="17" spans="1:16" x14ac:dyDescent="0.25">
      <c r="A17" t="s">
        <v>139</v>
      </c>
      <c r="B17" t="s">
        <v>463</v>
      </c>
      <c r="C17" t="s">
        <v>464</v>
      </c>
      <c r="D17" t="s">
        <v>102</v>
      </c>
      <c r="E17">
        <v>-9000</v>
      </c>
      <c r="F17">
        <v>-9000</v>
      </c>
      <c r="G17">
        <v>-9000</v>
      </c>
      <c r="H17">
        <v>-9000</v>
      </c>
      <c r="I17">
        <v>-9000</v>
      </c>
      <c r="J17">
        <v>0</v>
      </c>
      <c r="K17">
        <v>0</v>
      </c>
      <c r="L17">
        <v>0</v>
      </c>
      <c r="M17">
        <v>0</v>
      </c>
      <c r="N17">
        <v>0</v>
      </c>
      <c r="O17">
        <v>0</v>
      </c>
      <c r="P17">
        <v>0</v>
      </c>
    </row>
    <row r="18" spans="1:16" x14ac:dyDescent="0.25">
      <c r="A18" t="s">
        <v>139</v>
      </c>
      <c r="B18" t="s">
        <v>313</v>
      </c>
      <c r="C18" t="s">
        <v>314</v>
      </c>
      <c r="D18" t="s">
        <v>98</v>
      </c>
      <c r="E18">
        <v>-18000</v>
      </c>
      <c r="F18">
        <v>24000</v>
      </c>
      <c r="G18">
        <v>-6000</v>
      </c>
      <c r="H18">
        <v>3000</v>
      </c>
      <c r="I18">
        <v>-9000</v>
      </c>
      <c r="J18">
        <v>0</v>
      </c>
      <c r="K18">
        <v>0</v>
      </c>
      <c r="L18">
        <v>0</v>
      </c>
      <c r="M18">
        <v>0</v>
      </c>
      <c r="N18">
        <v>0</v>
      </c>
      <c r="O18">
        <v>0</v>
      </c>
      <c r="P18">
        <v>0</v>
      </c>
    </row>
    <row r="19" spans="1:16" x14ac:dyDescent="0.25">
      <c r="A19" t="s">
        <v>137</v>
      </c>
      <c r="B19" t="s">
        <v>465</v>
      </c>
      <c r="C19" t="s">
        <v>466</v>
      </c>
      <c r="D19" t="s">
        <v>113</v>
      </c>
      <c r="E19">
        <v>1727.7</v>
      </c>
      <c r="F19">
        <v>2444.5</v>
      </c>
      <c r="G19">
        <v>-118.67</v>
      </c>
      <c r="H19">
        <v>3004.41</v>
      </c>
      <c r="I19">
        <v>3121.06</v>
      </c>
      <c r="J19">
        <v>0</v>
      </c>
      <c r="K19">
        <v>0</v>
      </c>
      <c r="L19">
        <v>0</v>
      </c>
      <c r="M19">
        <v>0</v>
      </c>
      <c r="N19">
        <v>0</v>
      </c>
      <c r="O19">
        <v>0</v>
      </c>
      <c r="P19">
        <v>0</v>
      </c>
    </row>
    <row r="20" spans="1:16" x14ac:dyDescent="0.25">
      <c r="A20" t="s">
        <v>139</v>
      </c>
      <c r="B20" t="s">
        <v>467</v>
      </c>
      <c r="C20" t="s">
        <v>468</v>
      </c>
      <c r="D20" t="s">
        <v>469</v>
      </c>
      <c r="E20">
        <v>-2601.09</v>
      </c>
      <c r="F20">
        <v>-2362.01</v>
      </c>
      <c r="G20">
        <v>-2157.86</v>
      </c>
      <c r="H20">
        <v>-2593.56</v>
      </c>
      <c r="I20">
        <v>-2584.3</v>
      </c>
      <c r="J20">
        <v>0</v>
      </c>
      <c r="K20">
        <v>0</v>
      </c>
      <c r="L20">
        <v>0</v>
      </c>
      <c r="M20">
        <v>0</v>
      </c>
      <c r="N20">
        <v>0</v>
      </c>
      <c r="O20">
        <v>0</v>
      </c>
      <c r="P20">
        <v>0</v>
      </c>
    </row>
    <row r="21" spans="1:16" x14ac:dyDescent="0.25">
      <c r="A21" t="s">
        <v>139</v>
      </c>
      <c r="B21" t="s">
        <v>470</v>
      </c>
      <c r="C21" t="s">
        <v>471</v>
      </c>
      <c r="D21" t="s">
        <v>97</v>
      </c>
      <c r="E21">
        <v>-7000</v>
      </c>
      <c r="F21">
        <v>-7000</v>
      </c>
      <c r="G21">
        <v>-7000</v>
      </c>
      <c r="H21">
        <v>-7000</v>
      </c>
      <c r="I21">
        <v>-7000</v>
      </c>
      <c r="J21">
        <v>0</v>
      </c>
      <c r="K21">
        <v>0</v>
      </c>
      <c r="L21">
        <v>0</v>
      </c>
      <c r="M21">
        <v>0</v>
      </c>
      <c r="N21">
        <v>0</v>
      </c>
      <c r="O21">
        <v>0</v>
      </c>
      <c r="P21">
        <v>0</v>
      </c>
    </row>
    <row r="22" spans="1:16" x14ac:dyDescent="0.25">
      <c r="A22" t="s">
        <v>139</v>
      </c>
      <c r="B22" t="s">
        <v>305</v>
      </c>
      <c r="C22" t="s">
        <v>306</v>
      </c>
      <c r="D22" t="s">
        <v>98</v>
      </c>
      <c r="E22">
        <v>-2000</v>
      </c>
      <c r="F22">
        <v>-2000</v>
      </c>
      <c r="G22">
        <v>-2000</v>
      </c>
      <c r="H22">
        <v>-2000</v>
      </c>
      <c r="I22">
        <v>-26000</v>
      </c>
      <c r="J22">
        <v>0</v>
      </c>
      <c r="K22">
        <v>0</v>
      </c>
      <c r="L22">
        <v>0</v>
      </c>
      <c r="M22">
        <v>0</v>
      </c>
      <c r="N22">
        <v>0</v>
      </c>
      <c r="O22">
        <v>0</v>
      </c>
      <c r="P22">
        <v>0</v>
      </c>
    </row>
  </sheetData>
  <pageMargins left="0.7" right="0.7" top="0.75" bottom="0.75" header="0.3" footer="0.3"/>
  <pageSetup orientation="portrait" horizontalDpi="4294967295" verticalDpi="4294967295" scale="100" fitToWidth="1" fitToHeigh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xSplit="1" ySplit="1" topLeftCell="B2" activePane="bottomRight" state="frozen"/>
      <selection pane="bottomRight"/>
    </sheetView>
  </sheetViews>
  <sheetFormatPr defaultRowHeight="15" outlineLevelRow="0" outlineLevelCol="0" x14ac:dyDescent="55"/>
  <cols>
    <col min="3" max="3" width="40" customWidth="1"/>
    <col min="4" max="4" width="30" customWidth="1"/>
  </cols>
  <sheetData>
    <row r="1" spans="1:9" s="2" customFormat="1" x14ac:dyDescent="0.25">
      <c r="A1" s="2" t="s">
        <v>132</v>
      </c>
      <c r="B1" s="2" t="s">
        <v>298</v>
      </c>
      <c r="C1" s="2" t="s">
        <v>299</v>
      </c>
      <c r="D1" s="2" t="s">
        <v>472</v>
      </c>
      <c r="E1" s="2" t="s">
        <v>73</v>
      </c>
      <c r="F1" s="2" t="s">
        <v>74</v>
      </c>
      <c r="G1" s="2" t="s">
        <v>75</v>
      </c>
      <c r="H1" s="2" t="s">
        <v>76</v>
      </c>
      <c r="I1" s="2" t="s">
        <v>77</v>
      </c>
    </row>
    <row r="2" spans="1:9" x14ac:dyDescent="0.25">
      <c r="A2" t="s">
        <v>139</v>
      </c>
      <c r="B2" t="s">
        <v>473</v>
      </c>
      <c r="C2" t="s">
        <v>474</v>
      </c>
      <c r="D2" t="s">
        <v>475</v>
      </c>
      <c r="E2">
        <v>2852605.01</v>
      </c>
      <c r="F2">
        <v>2749718.22</v>
      </c>
      <c r="G2">
        <v>2619508.64</v>
      </c>
      <c r="H2">
        <v>2471362.9</v>
      </c>
      <c r="I2">
        <v>2331158.08</v>
      </c>
    </row>
    <row r="3" spans="1:9" x14ac:dyDescent="0.25">
      <c r="A3" t="s">
        <v>137</v>
      </c>
      <c r="B3" t="s">
        <v>473</v>
      </c>
      <c r="C3" t="s">
        <v>476</v>
      </c>
      <c r="D3" t="s">
        <v>475</v>
      </c>
      <c r="E3">
        <v>276408.88</v>
      </c>
      <c r="F3">
        <v>272811.24</v>
      </c>
      <c r="G3">
        <v>269571.52</v>
      </c>
      <c r="H3">
        <v>266661.97</v>
      </c>
      <c r="I3">
        <v>264020.02</v>
      </c>
    </row>
    <row r="4" spans="1:9" x14ac:dyDescent="0.25">
      <c r="A4" t="s">
        <v>138</v>
      </c>
      <c r="B4" t="s">
        <v>473</v>
      </c>
      <c r="C4" t="s">
        <v>477</v>
      </c>
      <c r="D4" t="s">
        <v>475</v>
      </c>
      <c r="E4">
        <v>85000</v>
      </c>
      <c r="F4">
        <v>85000</v>
      </c>
      <c r="G4">
        <v>85000</v>
      </c>
      <c r="H4">
        <v>85000</v>
      </c>
      <c r="I4">
        <v>85000</v>
      </c>
    </row>
    <row r="5" spans="1:9" x14ac:dyDescent="0.25">
      <c r="A5" t="s">
        <v>139</v>
      </c>
      <c r="B5" t="s">
        <v>478</v>
      </c>
      <c r="C5" t="s">
        <v>479</v>
      </c>
      <c r="D5" t="s">
        <v>480</v>
      </c>
      <c r="E5">
        <v>484000</v>
      </c>
      <c r="F5">
        <v>492000</v>
      </c>
      <c r="G5">
        <v>500000</v>
      </c>
      <c r="H5">
        <v>508000</v>
      </c>
      <c r="I5">
        <v>516000</v>
      </c>
    </row>
    <row r="6" spans="1:9" x14ac:dyDescent="0.25">
      <c r="A6" t="s">
        <v>137</v>
      </c>
      <c r="B6" t="s">
        <v>478</v>
      </c>
      <c r="C6" t="s">
        <v>479</v>
      </c>
      <c r="D6" t="s">
        <v>480</v>
      </c>
      <c r="E6">
        <v>150845.09</v>
      </c>
      <c r="F6">
        <v>153245.82</v>
      </c>
      <c r="G6">
        <v>155846.04</v>
      </c>
      <c r="H6">
        <v>158647</v>
      </c>
      <c r="I6">
        <v>161627.64</v>
      </c>
    </row>
    <row r="7" spans="1:9" x14ac:dyDescent="0.25">
      <c r="A7" t="s">
        <v>139</v>
      </c>
      <c r="B7" t="s">
        <v>481</v>
      </c>
      <c r="C7" t="s">
        <v>482</v>
      </c>
      <c r="D7" t="s">
        <v>483</v>
      </c>
      <c r="E7">
        <v>42000</v>
      </c>
      <c r="F7">
        <v>42000</v>
      </c>
      <c r="G7">
        <v>42000</v>
      </c>
      <c r="H7">
        <v>42000</v>
      </c>
      <c r="I7">
        <v>102000</v>
      </c>
    </row>
    <row r="8" spans="1:9" x14ac:dyDescent="0.25">
      <c r="A8" t="s">
        <v>139</v>
      </c>
      <c r="B8" t="s">
        <v>484</v>
      </c>
      <c r="C8" t="s">
        <v>485</v>
      </c>
      <c r="D8" t="s">
        <v>486</v>
      </c>
      <c r="E8">
        <v>186000</v>
      </c>
      <c r="F8">
        <v>188000</v>
      </c>
      <c r="G8">
        <v>190000</v>
      </c>
      <c r="H8">
        <v>192000</v>
      </c>
      <c r="I8">
        <v>194000</v>
      </c>
    </row>
    <row r="9" spans="1:9" x14ac:dyDescent="0.25">
      <c r="A9" t="s">
        <v>139</v>
      </c>
      <c r="B9" t="s">
        <v>487</v>
      </c>
      <c r="C9" t="s">
        <v>488</v>
      </c>
      <c r="D9" t="s">
        <v>486</v>
      </c>
      <c r="E9">
        <v>-99000</v>
      </c>
      <c r="F9">
        <v>-102000</v>
      </c>
      <c r="G9">
        <v>-105000</v>
      </c>
      <c r="H9">
        <v>-108000</v>
      </c>
      <c r="I9">
        <v>-111000</v>
      </c>
    </row>
    <row r="10" spans="1:9" x14ac:dyDescent="0.25">
      <c r="A10" t="s">
        <v>137</v>
      </c>
      <c r="B10" t="s">
        <v>489</v>
      </c>
      <c r="C10" t="s">
        <v>490</v>
      </c>
      <c r="D10" t="s">
        <v>486</v>
      </c>
      <c r="E10">
        <v>75843.9</v>
      </c>
      <c r="F10">
        <v>75780.9</v>
      </c>
      <c r="G10">
        <v>75816.99</v>
      </c>
      <c r="H10">
        <v>75948.03</v>
      </c>
      <c r="I10">
        <v>76159.62</v>
      </c>
    </row>
    <row r="11" spans="1:9" x14ac:dyDescent="0.25">
      <c r="A11" t="s">
        <v>137</v>
      </c>
      <c r="B11" t="s">
        <v>491</v>
      </c>
      <c r="C11" t="s">
        <v>492</v>
      </c>
      <c r="D11" t="s">
        <v>486</v>
      </c>
      <c r="E11">
        <v>-87220.48</v>
      </c>
      <c r="F11">
        <v>-88411.05</v>
      </c>
      <c r="G11">
        <v>-89716.77</v>
      </c>
      <c r="H11">
        <v>-91137.64</v>
      </c>
      <c r="I11">
        <v>-92660.87</v>
      </c>
    </row>
    <row r="12" spans="1:9" x14ac:dyDescent="0.25">
      <c r="A12" t="s">
        <v>138</v>
      </c>
      <c r="B12" t="s">
        <v>493</v>
      </c>
      <c r="C12" t="s">
        <v>494</v>
      </c>
      <c r="D12" t="s">
        <v>495</v>
      </c>
      <c r="E12">
        <v>500000</v>
      </c>
      <c r="F12">
        <v>500000</v>
      </c>
      <c r="G12">
        <v>500000</v>
      </c>
      <c r="H12">
        <v>500000</v>
      </c>
      <c r="I12">
        <v>500000</v>
      </c>
    </row>
    <row r="13" spans="1:9" x14ac:dyDescent="0.25">
      <c r="A13" t="s">
        <v>139</v>
      </c>
      <c r="B13" t="s">
        <v>496</v>
      </c>
      <c r="C13" t="s">
        <v>497</v>
      </c>
      <c r="D13" t="s">
        <v>498</v>
      </c>
      <c r="E13">
        <v>63000</v>
      </c>
      <c r="F13">
        <v>64000</v>
      </c>
      <c r="G13">
        <v>65000</v>
      </c>
      <c r="H13">
        <v>66000</v>
      </c>
      <c r="I13">
        <v>67000</v>
      </c>
    </row>
    <row r="14" spans="1:9" x14ac:dyDescent="0.25">
      <c r="A14" t="s">
        <v>137</v>
      </c>
      <c r="B14" t="s">
        <v>499</v>
      </c>
      <c r="C14" t="s">
        <v>500</v>
      </c>
      <c r="D14" t="s">
        <v>498</v>
      </c>
      <c r="E14">
        <v>-63000</v>
      </c>
      <c r="F14">
        <v>-64000</v>
      </c>
      <c r="G14">
        <v>-65000</v>
      </c>
      <c r="H14">
        <v>-66000</v>
      </c>
      <c r="I14">
        <v>-67000</v>
      </c>
    </row>
    <row r="15" spans="1:9" x14ac:dyDescent="0.25">
      <c r="A15" t="s">
        <v>139</v>
      </c>
      <c r="B15" t="s">
        <v>501</v>
      </c>
      <c r="C15" t="s">
        <v>502</v>
      </c>
      <c r="D15" t="s">
        <v>498</v>
      </c>
      <c r="E15">
        <v>26250</v>
      </c>
      <c r="F15">
        <v>26250</v>
      </c>
      <c r="G15">
        <v>26250</v>
      </c>
      <c r="H15">
        <v>26250</v>
      </c>
      <c r="I15">
        <v>26250</v>
      </c>
    </row>
    <row r="16" spans="1:9" x14ac:dyDescent="0.25">
      <c r="A16" t="s">
        <v>138</v>
      </c>
      <c r="B16" t="s">
        <v>503</v>
      </c>
      <c r="C16" t="s">
        <v>500</v>
      </c>
      <c r="D16" t="s">
        <v>498</v>
      </c>
      <c r="E16">
        <v>-25000</v>
      </c>
      <c r="F16">
        <v>-25000</v>
      </c>
      <c r="G16">
        <v>-25000</v>
      </c>
      <c r="H16">
        <v>-25000</v>
      </c>
      <c r="I16">
        <v>-25000</v>
      </c>
    </row>
    <row r="17" spans="1:9" x14ac:dyDescent="0.25">
      <c r="A17" t="s">
        <v>139</v>
      </c>
      <c r="B17" t="s">
        <v>504</v>
      </c>
      <c r="C17" t="s">
        <v>505</v>
      </c>
      <c r="D17" t="s">
        <v>506</v>
      </c>
      <c r="E17">
        <v>-236000</v>
      </c>
      <c r="F17">
        <v>-238000</v>
      </c>
      <c r="G17">
        <v>-240000</v>
      </c>
      <c r="H17">
        <v>-242000</v>
      </c>
      <c r="I17">
        <v>-244000</v>
      </c>
    </row>
    <row r="18" spans="1:9" x14ac:dyDescent="0.25">
      <c r="A18" t="s">
        <v>137</v>
      </c>
      <c r="B18" t="s">
        <v>504</v>
      </c>
      <c r="C18" t="s">
        <v>505</v>
      </c>
      <c r="D18" t="s">
        <v>506</v>
      </c>
      <c r="E18">
        <v>-53933.44</v>
      </c>
      <c r="F18">
        <v>-53888.64</v>
      </c>
      <c r="G18">
        <v>-53914.3</v>
      </c>
      <c r="H18">
        <v>-54007.49</v>
      </c>
      <c r="I18">
        <v>-54157.95</v>
      </c>
    </row>
    <row r="19" spans="1:9" x14ac:dyDescent="0.25">
      <c r="A19" t="s">
        <v>137</v>
      </c>
      <c r="B19" t="s">
        <v>507</v>
      </c>
      <c r="C19" t="s">
        <v>508</v>
      </c>
      <c r="D19" t="s">
        <v>506</v>
      </c>
      <c r="E19">
        <v>-15168.78</v>
      </c>
      <c r="F19">
        <v>-15156.18</v>
      </c>
      <c r="G19">
        <v>-15163.4</v>
      </c>
      <c r="H19">
        <v>-15189.61</v>
      </c>
      <c r="I19">
        <v>-15231.92</v>
      </c>
    </row>
    <row r="20" spans="1:9" x14ac:dyDescent="0.25">
      <c r="A20" t="s">
        <v>139</v>
      </c>
      <c r="B20" t="s">
        <v>509</v>
      </c>
      <c r="C20" t="s">
        <v>510</v>
      </c>
      <c r="D20" t="s">
        <v>506</v>
      </c>
      <c r="E20">
        <v>-73629.79</v>
      </c>
      <c r="F20">
        <v>-70546.95</v>
      </c>
      <c r="G20">
        <v>-66961.25</v>
      </c>
      <c r="H20">
        <v>-66169.36</v>
      </c>
      <c r="I20">
        <v>-68899.35</v>
      </c>
    </row>
    <row r="21" spans="1:9" x14ac:dyDescent="0.25">
      <c r="A21" t="s">
        <v>139</v>
      </c>
      <c r="B21" t="s">
        <v>511</v>
      </c>
      <c r="C21" t="s">
        <v>512</v>
      </c>
      <c r="D21" t="s">
        <v>506</v>
      </c>
      <c r="E21">
        <v>-54500</v>
      </c>
      <c r="F21">
        <v>-55000</v>
      </c>
      <c r="G21">
        <v>-55500</v>
      </c>
      <c r="H21">
        <v>-56000</v>
      </c>
      <c r="I21">
        <v>-56500</v>
      </c>
    </row>
    <row r="22" spans="1:9" x14ac:dyDescent="0.25">
      <c r="A22" t="s">
        <v>139</v>
      </c>
      <c r="B22" t="s">
        <v>513</v>
      </c>
      <c r="C22" t="s">
        <v>514</v>
      </c>
      <c r="D22" t="s">
        <v>506</v>
      </c>
      <c r="E22">
        <v>0</v>
      </c>
      <c r="F22">
        <v>0</v>
      </c>
      <c r="G22">
        <v>0</v>
      </c>
      <c r="H22">
        <v>0</v>
      </c>
      <c r="I22">
        <v>-3400</v>
      </c>
    </row>
    <row r="23" spans="1:9" x14ac:dyDescent="0.25">
      <c r="A23" t="s">
        <v>139</v>
      </c>
      <c r="B23" t="s">
        <v>515</v>
      </c>
      <c r="C23" t="s">
        <v>516</v>
      </c>
      <c r="D23" t="s">
        <v>517</v>
      </c>
      <c r="E23">
        <v>-470000</v>
      </c>
      <c r="F23">
        <v>-460000</v>
      </c>
      <c r="G23">
        <v>-450000</v>
      </c>
      <c r="H23">
        <v>-440000</v>
      </c>
      <c r="I23">
        <v>-430000</v>
      </c>
    </row>
    <row r="24" spans="1:9" x14ac:dyDescent="0.25">
      <c r="A24" t="s">
        <v>138</v>
      </c>
      <c r="B24" t="s">
        <v>518</v>
      </c>
      <c r="C24" t="s">
        <v>519</v>
      </c>
      <c r="D24" t="s">
        <v>520</v>
      </c>
      <c r="E24">
        <v>-560000</v>
      </c>
      <c r="F24">
        <v>-560000</v>
      </c>
      <c r="G24">
        <v>-560000</v>
      </c>
      <c r="H24">
        <v>-560000</v>
      </c>
      <c r="I24">
        <v>-560000</v>
      </c>
    </row>
    <row r="25" spans="1:9" x14ac:dyDescent="0.25">
      <c r="A25" t="s">
        <v>139</v>
      </c>
      <c r="B25" t="s">
        <v>521</v>
      </c>
      <c r="C25" t="s">
        <v>522</v>
      </c>
      <c r="D25" t="s">
        <v>520</v>
      </c>
      <c r="E25">
        <v>-2937523.83</v>
      </c>
      <c r="F25">
        <v>-3065072.11</v>
      </c>
      <c r="G25">
        <v>-3155788.72</v>
      </c>
      <c r="H25">
        <v>-3201834.92</v>
      </c>
      <c r="I25">
        <v>-3354082.13</v>
      </c>
    </row>
    <row r="26" spans="1:9" x14ac:dyDescent="0.25">
      <c r="A26" t="s">
        <v>137</v>
      </c>
      <c r="B26" t="s">
        <v>521</v>
      </c>
      <c r="C26" t="s">
        <v>522</v>
      </c>
      <c r="D26" t="s">
        <v>520</v>
      </c>
      <c r="E26">
        <v>-215122.52</v>
      </c>
      <c r="F26">
        <v>-140178.89</v>
      </c>
      <c r="G26">
        <v>-60059.53</v>
      </c>
      <c r="H26">
        <v>27262.74</v>
      </c>
      <c r="I26">
        <v>120131.95</v>
      </c>
    </row>
    <row r="27" spans="1:9" x14ac:dyDescent="0.25">
      <c r="A27" t="s">
        <v>138</v>
      </c>
      <c r="B27" t="s">
        <v>521</v>
      </c>
      <c r="C27" t="s">
        <v>522</v>
      </c>
      <c r="D27" t="s">
        <v>520</v>
      </c>
      <c r="E27">
        <v>-6068.59</v>
      </c>
      <c r="F27">
        <v>-12113.14</v>
      </c>
      <c r="G27">
        <v>-18106.16</v>
      </c>
      <c r="H27">
        <v>-24368.64</v>
      </c>
      <c r="I27">
        <v>-30150.5</v>
      </c>
    </row>
  </sheetData>
  <pageMargins left="0.7" right="0.7" top="0.75" bottom="0.75" header="0.3" footer="0.3"/>
  <pageSetup orientation="portrait" horizontalDpi="4294967295" verticalDpi="4294967295" scale="100" fitToWidth="1" fitToHeigh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7" width="16" style="1" customWidth="1"/>
  </cols>
  <sheetData>
    <row r="1" spans="1:7" s="2" customFormat="1" x14ac:dyDescent="0.25">
      <c r="A1" s="2" t="s">
        <v>523</v>
      </c>
      <c r="B1" s="3" t="s">
        <v>524</v>
      </c>
      <c r="C1" s="3" t="s">
        <v>525</v>
      </c>
      <c r="D1" s="3" t="s">
        <v>526</v>
      </c>
      <c r="E1" s="3" t="s">
        <v>527</v>
      </c>
      <c r="F1" s="3" t="s">
        <v>528</v>
      </c>
      <c r="G1" s="3" t="s">
        <v>529</v>
      </c>
    </row>
    <row r="2" spans="1:7" x14ac:dyDescent="0.25">
      <c r="A2" t="s">
        <v>530</v>
      </c>
      <c r="B2" s="1">
        <v>520474.9</v>
      </c>
      <c r="C2" s="1">
        <v>-298157.95</v>
      </c>
      <c r="D2" s="1">
        <v>0</v>
      </c>
      <c r="E2" s="1">
        <v>0</v>
      </c>
      <c r="F2" s="1">
        <f>B2+C2+D2+E2</f>
        <v>222316.95</v>
      </c>
      <c r="G2" s="1">
        <f>B18+F2</f>
        <v>2902495.05</v>
      </c>
    </row>
    <row r="3" spans="1:7" x14ac:dyDescent="0.25">
      <c r="A3" t="s">
        <v>531</v>
      </c>
      <c r="B3" s="1">
        <v>0</v>
      </c>
      <c r="C3" s="1">
        <v>0</v>
      </c>
      <c r="D3" s="1">
        <v>0</v>
      </c>
      <c r="E3" s="1">
        <v>0</v>
      </c>
      <c r="F3" s="1">
        <f>B3+C3+D3+E3</f>
        <v>0</v>
      </c>
      <c r="G3" s="1">
        <f>G2+F3</f>
        <v>2902495.05</v>
      </c>
    </row>
    <row r="4" spans="1:7" x14ac:dyDescent="0.25">
      <c r="A4" t="s">
        <v>532</v>
      </c>
      <c r="B4" s="1">
        <v>0</v>
      </c>
      <c r="C4" s="1">
        <v>0</v>
      </c>
      <c r="D4" s="1">
        <v>0</v>
      </c>
      <c r="E4" s="1">
        <v>0</v>
      </c>
      <c r="F4" s="1">
        <f>B4+C4+D4+E4</f>
        <v>0</v>
      </c>
      <c r="G4" s="1">
        <f>G3+F4</f>
        <v>2902495.05</v>
      </c>
    </row>
    <row r="5" spans="1:7" x14ac:dyDescent="0.25">
      <c r="A5" t="s">
        <v>533</v>
      </c>
      <c r="B5" s="1">
        <v>0</v>
      </c>
      <c r="C5" s="1">
        <v>0</v>
      </c>
      <c r="D5" s="1">
        <v>-523505.6</v>
      </c>
      <c r="E5" s="1">
        <v>-56500</v>
      </c>
      <c r="F5" s="1">
        <f>B5+C5+D5+E5</f>
        <v>-580005.6</v>
      </c>
      <c r="G5" s="1">
        <f>G4+F5</f>
        <v>2322489.46</v>
      </c>
    </row>
    <row r="6" spans="1:7" x14ac:dyDescent="0.25">
      <c r="A6" t="s">
        <v>534</v>
      </c>
      <c r="B6" s="1">
        <v>326673.91</v>
      </c>
      <c r="C6" s="1">
        <v>0</v>
      </c>
      <c r="D6" s="1">
        <v>0</v>
      </c>
      <c r="E6" s="1">
        <v>0</v>
      </c>
      <c r="F6" s="1">
        <f>B6+C6+D6+E6</f>
        <v>326673.91</v>
      </c>
      <c r="G6" s="1">
        <f>G5+F6</f>
        <v>2649163.36</v>
      </c>
    </row>
    <row r="7" spans="1:7" x14ac:dyDescent="0.25">
      <c r="A7" t="s">
        <v>535</v>
      </c>
      <c r="B7" s="1">
        <v>169521.17</v>
      </c>
      <c r="C7" s="1">
        <v>-61594.19</v>
      </c>
      <c r="D7" s="1">
        <v>0</v>
      </c>
      <c r="E7" s="1">
        <v>0</v>
      </c>
      <c r="F7" s="1">
        <f>B7+C7+D7+E7</f>
        <v>107926.98</v>
      </c>
      <c r="G7" s="1">
        <f>G6+F7</f>
        <v>2757090.34</v>
      </c>
    </row>
    <row r="8" spans="1:7" x14ac:dyDescent="0.25">
      <c r="A8" t="s">
        <v>536</v>
      </c>
      <c r="B8" s="1">
        <v>169521.17</v>
      </c>
      <c r="C8" s="1">
        <v>-61594.19</v>
      </c>
      <c r="D8" s="1">
        <v>0</v>
      </c>
      <c r="E8" s="1">
        <v>0</v>
      </c>
      <c r="F8" s="1">
        <f>B8+C8+D8+E8</f>
        <v>107926.98</v>
      </c>
      <c r="G8" s="1">
        <f>G7+F8</f>
        <v>2865017.32</v>
      </c>
    </row>
    <row r="9" spans="1:7" x14ac:dyDescent="0.25">
      <c r="A9" t="s">
        <v>537</v>
      </c>
      <c r="B9" s="1">
        <v>169521.17</v>
      </c>
      <c r="C9" s="1">
        <v>-61594.19</v>
      </c>
      <c r="D9" s="1">
        <v>-523505.6</v>
      </c>
      <c r="E9" s="1">
        <v>-56500</v>
      </c>
      <c r="F9" s="1">
        <f>B9+C9+D9+E9</f>
        <v>-472078.62</v>
      </c>
      <c r="G9" s="1">
        <f>G8+F9</f>
        <v>2392938.71</v>
      </c>
    </row>
    <row r="10" spans="1:7" x14ac:dyDescent="0.25">
      <c r="A10" t="s">
        <v>538</v>
      </c>
      <c r="B10" s="1">
        <v>169521.17</v>
      </c>
      <c r="C10" s="1">
        <v>-61594.19</v>
      </c>
      <c r="D10" s="1">
        <v>0</v>
      </c>
      <c r="E10" s="1">
        <v>0</v>
      </c>
      <c r="F10" s="1">
        <f>B10+C10+D10+E10</f>
        <v>107926.98</v>
      </c>
      <c r="G10" s="1">
        <f>G9+F10</f>
        <v>2500865.69</v>
      </c>
    </row>
    <row r="11" spans="1:7" x14ac:dyDescent="0.25">
      <c r="A11" t="s">
        <v>539</v>
      </c>
      <c r="B11" s="1">
        <v>169521.17</v>
      </c>
      <c r="C11" s="1">
        <v>-61594.19</v>
      </c>
      <c r="D11" s="1">
        <v>0</v>
      </c>
      <c r="E11" s="1">
        <v>0</v>
      </c>
      <c r="F11" s="1">
        <f>B11+C11+D11+E11</f>
        <v>107926.98</v>
      </c>
      <c r="G11" s="1">
        <f>G10+F11</f>
        <v>2608792.67</v>
      </c>
    </row>
    <row r="12" spans="1:7" x14ac:dyDescent="0.25">
      <c r="A12" t="s">
        <v>540</v>
      </c>
      <c r="B12" s="1">
        <v>169521.17</v>
      </c>
      <c r="C12" s="1">
        <v>-61594.19</v>
      </c>
      <c r="D12" s="1">
        <v>0</v>
      </c>
      <c r="E12" s="1">
        <v>0</v>
      </c>
      <c r="F12" s="1">
        <f>B12+C12+D12+E12</f>
        <v>107926.98</v>
      </c>
      <c r="G12" s="1">
        <f>G11+F12</f>
        <v>2716719.65</v>
      </c>
    </row>
    <row r="13" spans="1:7" x14ac:dyDescent="0.25">
      <c r="A13" t="s">
        <v>541</v>
      </c>
      <c r="B13" s="1">
        <v>169521.17</v>
      </c>
      <c r="C13" s="1">
        <v>-61594.19</v>
      </c>
      <c r="D13" s="1">
        <v>0</v>
      </c>
      <c r="E13" s="1">
        <v>-56500</v>
      </c>
      <c r="F13" s="1">
        <f>B13+C13+D13+E13</f>
        <v>51426.98</v>
      </c>
      <c r="G13" s="1">
        <f>G12+F13</f>
        <v>2768146.64</v>
      </c>
    </row>
    <row r="14" spans="1:7" x14ac:dyDescent="0.25">
      <c r="A14" t="s">
        <v>542</v>
      </c>
      <c r="B14" s="1">
        <v>169521.17</v>
      </c>
      <c r="C14" s="1">
        <v>-61594.19</v>
      </c>
      <c r="D14" s="1">
        <v>-523505.6</v>
      </c>
      <c r="E14" s="1">
        <v>0</v>
      </c>
      <c r="F14" s="1">
        <f>B14+C14+D14+E14</f>
        <v>-415578.62</v>
      </c>
      <c r="G14" s="1">
        <f>G13+F14</f>
        <v>2352568.02</v>
      </c>
    </row>
    <row r="15" spans="1:7" x14ac:dyDescent="0.25">
      <c r="A15" t="s">
        <v>543</v>
      </c>
      <c r="B15" s="1">
        <f>SUM(B2:B14)</f>
        <v>2203318.16</v>
      </c>
      <c r="C15" s="1">
        <f>SUM(C2:C14)</f>
        <v>-790911.45</v>
      </c>
      <c r="D15" s="1">
        <f>SUM(D2:D14)</f>
        <v>-1570516.79</v>
      </c>
      <c r="E15" s="1">
        <f>SUM(E2:E14)</f>
        <v>-169500</v>
      </c>
      <c r="F15" s="1">
        <f>SUM(F2:F14)</f>
        <v>-327610.08</v>
      </c>
      <c r="G15" s="1">
        <f>G14</f>
        <v>2352568.02</v>
      </c>
    </row>
    <row r="17" spans="1:7" x14ac:dyDescent="0.25">
      <c r="A17" t="s">
        <v>544</v>
      </c>
      <c r="B17" s="1" t="s">
        <v>324</v>
      </c>
      <c r="C17" s="1"/>
      <c r="D17" s="1"/>
      <c r="E17" s="1"/>
      <c r="F17" s="1"/>
      <c r="G17" s="1"/>
    </row>
    <row r="18" spans="1:7" x14ac:dyDescent="0.25">
      <c r="A18" t="s">
        <v>545</v>
      </c>
      <c r="B18" s="1">
        <v>2680178.1</v>
      </c>
      <c r="C18" s="1"/>
      <c r="D18" s="1"/>
      <c r="E18" s="1"/>
      <c r="F18" s="1"/>
      <c r="G18" s="1"/>
    </row>
    <row r="19" spans="1:7" x14ac:dyDescent="0.25">
      <c r="A19" t="s">
        <v>546</v>
      </c>
      <c r="B19" s="1">
        <v>734591.73</v>
      </c>
      <c r="C19" s="1"/>
      <c r="D19" s="1"/>
      <c r="E19" s="1"/>
      <c r="F19" s="1"/>
      <c r="G19" s="1"/>
    </row>
    <row r="20" spans="1:7" x14ac:dyDescent="0.25">
      <c r="A20" t="s">
        <v>547</v>
      </c>
      <c r="B20" s="1">
        <v>-266908.14</v>
      </c>
      <c r="C20" s="1"/>
      <c r="D20" s="1"/>
      <c r="E20" s="1"/>
      <c r="F20" s="1"/>
      <c r="G20" s="1"/>
    </row>
    <row r="21" spans="1:7" x14ac:dyDescent="0.25">
      <c r="A21" t="s">
        <v>548</v>
      </c>
      <c r="B21" s="1">
        <v>-580005.6</v>
      </c>
      <c r="C21" s="1"/>
      <c r="D21" s="1"/>
      <c r="E21" s="1"/>
      <c r="F21" s="1"/>
      <c r="G21" s="1"/>
    </row>
    <row r="22" spans="1:7" x14ac:dyDescent="0.25">
      <c r="A22" t="s">
        <v>549</v>
      </c>
      <c r="B22" s="1">
        <v>-56500</v>
      </c>
      <c r="C22" s="1"/>
      <c r="D22" s="1"/>
      <c r="E22" s="1"/>
      <c r="F22" s="1"/>
      <c r="G22" s="1"/>
    </row>
    <row r="23" spans="1:7" x14ac:dyDescent="0.25">
      <c r="A23" t="s">
        <v>550</v>
      </c>
      <c r="B23" s="1" t="s">
        <v>551</v>
      </c>
      <c r="C23" s="1"/>
      <c r="D23" s="1"/>
      <c r="E23" s="1"/>
      <c r="F23" s="1"/>
      <c r="G23" s="1"/>
    </row>
    <row r="24" spans="1:7" x14ac:dyDescent="0.25">
      <c r="A24" t="s">
        <v>552</v>
      </c>
      <c r="B24" s="1">
        <v>677627.64</v>
      </c>
      <c r="C24" s="1"/>
      <c r="D24" s="1"/>
      <c r="E24" s="1"/>
      <c r="F24" s="1"/>
      <c r="G24" s="1"/>
    </row>
    <row r="25" spans="1:7" x14ac:dyDescent="0.25">
      <c r="A25" t="s">
        <v>553</v>
      </c>
      <c r="B25" s="1">
        <v>-298157.95</v>
      </c>
      <c r="C25" s="1"/>
      <c r="D25" s="1"/>
      <c r="E25" s="1"/>
      <c r="F25" s="1"/>
      <c r="G25" s="1"/>
    </row>
    <row r="26" spans="1:7" x14ac:dyDescent="0.25">
      <c r="A26" t="s">
        <v>554</v>
      </c>
      <c r="B26" s="1">
        <v>28</v>
      </c>
      <c r="C26" s="1"/>
      <c r="D26" s="1"/>
      <c r="E26" s="1"/>
      <c r="F26" s="1"/>
      <c r="G26" s="1"/>
    </row>
    <row r="27" spans="1:7" x14ac:dyDescent="0.25">
      <c r="A27" t="s">
        <v>555</v>
      </c>
      <c r="B27" s="1">
        <v>34</v>
      </c>
      <c r="C27" s="1"/>
      <c r="D27" s="1"/>
      <c r="E27" s="1"/>
      <c r="F27" s="1"/>
      <c r="G27" s="1"/>
    </row>
    <row r="28" spans="1:7" x14ac:dyDescent="0.25">
      <c r="A28" t="s">
        <v>556</v>
      </c>
      <c r="B28" s="1" t="s">
        <v>557</v>
      </c>
      <c r="C28" s="1"/>
      <c r="D28" s="1"/>
      <c r="E28" s="1"/>
      <c r="F28" s="1"/>
      <c r="G28" s="1"/>
    </row>
    <row r="29" spans="1:7" x14ac:dyDescent="0.25">
      <c r="A29" t="s">
        <v>558</v>
      </c>
      <c r="B29" s="1" t="s">
        <v>559</v>
      </c>
      <c r="C29" s="1"/>
      <c r="D29" s="1"/>
      <c r="E29" s="1"/>
      <c r="F29" s="1"/>
      <c r="G29" s="1"/>
    </row>
    <row r="31" spans="1:7" x14ac:dyDescent="0.25">
      <c r="A31" t="s">
        <v>560</v>
      </c>
      <c r="B31" s="1"/>
      <c r="C31" s="1"/>
      <c r="D31" s="1"/>
      <c r="E31" s="1"/>
      <c r="F31" s="1"/>
      <c r="G31" s="1"/>
    </row>
    <row r="33" spans="1:7" s="4" customFormat="1" x14ac:dyDescent="0.25">
      <c r="A33" s="4" t="s">
        <v>561</v>
      </c>
      <c r="B33" s="5" t="s">
        <v>562</v>
      </c>
      <c r="C33" s="5" t="s">
        <v>563</v>
      </c>
      <c r="D33" s="5" t="s">
        <v>564</v>
      </c>
      <c r="E33" s="5" t="s">
        <v>565</v>
      </c>
      <c r="F33" s="5"/>
      <c r="G33" s="5"/>
    </row>
    <row r="34" spans="1:7" x14ac:dyDescent="0.25">
      <c r="A34" t="s">
        <v>137</v>
      </c>
      <c r="B34" s="1">
        <v>264020.02</v>
      </c>
      <c r="C34" s="1">
        <v>264020.02</v>
      </c>
      <c r="D34" s="1" t="s">
        <v>566</v>
      </c>
      <c r="E34" s="1">
        <v>520387.93</v>
      </c>
      <c r="F34" s="1"/>
      <c r="G34" s="1"/>
    </row>
    <row r="35" spans="1:7" x14ac:dyDescent="0.25">
      <c r="A35" t="s">
        <v>138</v>
      </c>
      <c r="B35" s="1">
        <v>85000</v>
      </c>
      <c r="C35" s="1">
        <v>66962.64</v>
      </c>
      <c r="D35" s="1" t="s">
        <v>542</v>
      </c>
      <c r="E35" s="1">
        <v>66962.64</v>
      </c>
      <c r="F35" s="1"/>
      <c r="G35" s="1"/>
    </row>
    <row r="36" spans="1:7" x14ac:dyDescent="0.25">
      <c r="A36" t="s">
        <v>139</v>
      </c>
      <c r="B36" s="1">
        <v>2331158.08</v>
      </c>
      <c r="C36" s="1">
        <v>1724240.94</v>
      </c>
      <c r="D36" s="1" t="s">
        <v>542</v>
      </c>
      <c r="E36" s="1">
        <v>1724240.94</v>
      </c>
      <c r="F36" s="1"/>
      <c r="G36" s="1"/>
    </row>
    <row r="37" spans="1:7" x14ac:dyDescent="0.25">
      <c r="A37" t="s">
        <v>567</v>
      </c>
      <c r="B37" s="1"/>
      <c r="C37" s="1"/>
      <c r="D37" s="1"/>
      <c r="E37" s="1"/>
      <c r="F37" s="1"/>
      <c r="G37" s="1"/>
    </row>
  </sheetData>
  <pageMargins left="0.7" right="0.7" top="0.75" bottom="0.75" header="0.3" footer="0.3"/>
  <pageSetup orientation="portrait" horizontalDpi="4294967295" verticalDpi="4294967295" scale="100" fitToWidth="1" fitToHeigh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8" width="13" style="1" customWidth="1"/>
  </cols>
  <sheetData>
    <row r="1" spans="1:8" s="2" customFormat="1" x14ac:dyDescent="0.25">
      <c r="A1" s="2" t="s">
        <v>568</v>
      </c>
      <c r="B1" s="3" t="s">
        <v>247</v>
      </c>
      <c r="C1" s="3" t="s">
        <v>73</v>
      </c>
      <c r="D1" s="3" t="s">
        <v>74</v>
      </c>
      <c r="E1" s="3" t="s">
        <v>75</v>
      </c>
      <c r="F1" s="3" t="s">
        <v>76</v>
      </c>
      <c r="G1" s="3" t="s">
        <v>77</v>
      </c>
      <c r="H1" s="3" t="s">
        <v>267</v>
      </c>
    </row>
    <row r="2" spans="1:8" x14ac:dyDescent="0.25">
      <c r="A2" t="s">
        <v>475</v>
      </c>
      <c r="B2" s="1">
        <v>332000</v>
      </c>
      <c r="C2" s="1">
        <v>328000</v>
      </c>
      <c r="D2" s="1">
        <v>324000</v>
      </c>
      <c r="E2" s="1">
        <v>320000</v>
      </c>
      <c r="F2" s="1">
        <v>316000</v>
      </c>
      <c r="G2" s="1">
        <v>312000</v>
      </c>
      <c r="H2" s="1">
        <v>-20000</v>
      </c>
    </row>
    <row r="3" spans="1:8" x14ac:dyDescent="0.25">
      <c r="A3" t="s">
        <v>480</v>
      </c>
      <c r="B3" s="1">
        <v>176000</v>
      </c>
      <c r="C3" s="1">
        <v>179000</v>
      </c>
      <c r="D3" s="1">
        <v>182000</v>
      </c>
      <c r="E3" s="1">
        <v>185000</v>
      </c>
      <c r="F3" s="1">
        <v>188000</v>
      </c>
      <c r="G3" s="1">
        <v>191000</v>
      </c>
      <c r="H3" s="1">
        <v>15000</v>
      </c>
    </row>
    <row r="4" spans="1:8" x14ac:dyDescent="0.25">
      <c r="A4" t="s">
        <v>483</v>
      </c>
      <c r="B4" s="1">
        <v>0</v>
      </c>
      <c r="C4" s="1">
        <v>0</v>
      </c>
      <c r="D4" s="1">
        <v>0</v>
      </c>
      <c r="E4" s="1">
        <v>0</v>
      </c>
      <c r="F4" s="1">
        <v>0</v>
      </c>
      <c r="G4" s="1">
        <v>0</v>
      </c>
      <c r="H4" s="1">
        <v>0</v>
      </c>
    </row>
    <row r="5" spans="1:8" x14ac:dyDescent="0.25">
      <c r="A5" t="s">
        <v>486</v>
      </c>
      <c r="B5" s="1">
        <v>-12000</v>
      </c>
      <c r="C5" s="1">
        <v>-13500</v>
      </c>
      <c r="D5" s="1">
        <v>-15000</v>
      </c>
      <c r="E5" s="1">
        <v>-16500</v>
      </c>
      <c r="F5" s="1">
        <v>-18000</v>
      </c>
      <c r="G5" s="1">
        <v>-19500</v>
      </c>
      <c r="H5" s="1">
        <v>-7500</v>
      </c>
    </row>
    <row r="6" spans="1:8" x14ac:dyDescent="0.25">
      <c r="A6" t="s">
        <v>495</v>
      </c>
      <c r="B6" s="1">
        <v>0</v>
      </c>
      <c r="C6" s="1">
        <v>0</v>
      </c>
      <c r="D6" s="1">
        <v>0</v>
      </c>
      <c r="E6" s="1">
        <v>0</v>
      </c>
      <c r="F6" s="1">
        <v>0</v>
      </c>
      <c r="G6" s="1">
        <v>0</v>
      </c>
      <c r="H6" s="1">
        <v>0</v>
      </c>
    </row>
    <row r="7" spans="1:8" x14ac:dyDescent="0.25">
      <c r="A7" t="s">
        <v>498</v>
      </c>
      <c r="B7" s="1">
        <v>-62000</v>
      </c>
      <c r="C7" s="1">
        <v>-63000</v>
      </c>
      <c r="D7" s="1">
        <v>-64000</v>
      </c>
      <c r="E7" s="1">
        <v>-65000</v>
      </c>
      <c r="F7" s="1">
        <v>-66000</v>
      </c>
      <c r="G7" s="1">
        <v>-67000</v>
      </c>
      <c r="H7" s="1">
        <v>-5000</v>
      </c>
    </row>
    <row r="8" spans="1:8" x14ac:dyDescent="0.25">
      <c r="A8" t="s">
        <v>506</v>
      </c>
      <c r="B8" s="1">
        <v>-82000</v>
      </c>
      <c r="C8" s="1">
        <v>-82000</v>
      </c>
      <c r="D8" s="1">
        <v>-82000</v>
      </c>
      <c r="E8" s="1">
        <v>-82000</v>
      </c>
      <c r="F8" s="1">
        <v>-82000</v>
      </c>
      <c r="G8" s="1">
        <v>-82000</v>
      </c>
      <c r="H8" s="1">
        <v>0</v>
      </c>
    </row>
    <row r="9" spans="1:8" x14ac:dyDescent="0.25">
      <c r="A9" t="s">
        <v>517</v>
      </c>
      <c r="B9" s="1">
        <v>0</v>
      </c>
      <c r="C9" s="1">
        <v>0</v>
      </c>
      <c r="D9" s="1">
        <v>0</v>
      </c>
      <c r="E9" s="1">
        <v>0</v>
      </c>
      <c r="F9" s="1">
        <v>0</v>
      </c>
      <c r="G9" s="1">
        <v>0</v>
      </c>
      <c r="H9" s="1">
        <v>0</v>
      </c>
    </row>
    <row r="10" spans="1:8" s="4" customFormat="1" x14ac:dyDescent="0.25">
      <c r="A10" s="4" t="s">
        <v>569</v>
      </c>
      <c r="B10" s="5">
        <v>352000</v>
      </c>
      <c r="C10" s="5">
        <v>348500</v>
      </c>
      <c r="D10" s="5">
        <v>345000</v>
      </c>
      <c r="E10" s="5">
        <v>341500</v>
      </c>
      <c r="F10" s="5">
        <v>338000</v>
      </c>
      <c r="G10" s="5">
        <v>334500</v>
      </c>
      <c r="H10" s="5">
        <v>-17500</v>
      </c>
    </row>
    <row r="11" spans="1:8" x14ac:dyDescent="0.25">
      <c r="A11" t="s">
        <v>570</v>
      </c>
      <c r="B11" s="1">
        <v>-497637.51</v>
      </c>
      <c r="C11" s="1">
        <v>255274.67</v>
      </c>
      <c r="D11" s="1">
        <v>166481.26</v>
      </c>
      <c r="E11" s="1">
        <v>71294.81</v>
      </c>
      <c r="F11" s="1">
        <v>-32306.91</v>
      </c>
      <c r="G11" s="1">
        <v>-141963.36</v>
      </c>
      <c r="H11" s="1">
        <v>-397238.03</v>
      </c>
    </row>
    <row r="12" spans="1:8" x14ac:dyDescent="0.25">
      <c r="A12" t="s">
        <v>571</v>
      </c>
      <c r="B12" s="1">
        <v>849637.51</v>
      </c>
      <c r="C12" s="1">
        <v>93225.33</v>
      </c>
      <c r="D12" s="1">
        <v>178518.74</v>
      </c>
      <c r="E12" s="1">
        <v>270205.19</v>
      </c>
      <c r="F12" s="1">
        <v>370306.91</v>
      </c>
      <c r="G12" s="1">
        <v>476463.36</v>
      </c>
      <c r="H12" s="1">
        <v>383238.03</v>
      </c>
    </row>
    <row r="13" spans="1:8" x14ac:dyDescent="0.25">
      <c r="A13" t="s">
        <v>572</v>
      </c>
      <c r="B13" s="28">
        <v>0.844432</v>
      </c>
      <c r="C13" s="28">
        <v>0.84271</v>
      </c>
      <c r="D13" s="28">
        <v>0.84201</v>
      </c>
      <c r="E13" s="28">
        <v>0.842411</v>
      </c>
      <c r="F13" s="28">
        <v>0.843867</v>
      </c>
      <c r="G13" s="28">
        <v>0.846218</v>
      </c>
      <c r="H13" s="1"/>
    </row>
  </sheetData>
  <pageMargins left="0.7" right="0.7" top="0.75" bottom="0.75" header="0.3" footer="0.3"/>
  <pageSetup orientation="portrait" horizontalDpi="4294967295" verticalDpi="4294967295" scale="100" fitToWidth="1" fitToHeigh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7" width="13" style="1" customWidth="1"/>
  </cols>
  <sheetData>
    <row r="1" spans="1:7" s="2" customFormat="1" x14ac:dyDescent="0.25">
      <c r="A1" s="2" t="s">
        <v>274</v>
      </c>
      <c r="B1" s="3" t="s">
        <v>73</v>
      </c>
      <c r="C1" s="3" t="s">
        <v>74</v>
      </c>
      <c r="D1" s="3" t="s">
        <v>75</v>
      </c>
      <c r="E1" s="3" t="s">
        <v>76</v>
      </c>
      <c r="F1" s="3" t="s">
        <v>77</v>
      </c>
      <c r="G1" s="3" t="s">
        <v>573</v>
      </c>
    </row>
    <row r="2" spans="1:7" x14ac:dyDescent="0.25">
      <c r="A2" t="s">
        <v>562</v>
      </c>
      <c r="B2" s="1">
        <v>3309254.23</v>
      </c>
      <c r="C2" s="1">
        <v>3214013.89</v>
      </c>
      <c r="D2" s="1">
        <v>3107529.46</v>
      </c>
      <c r="E2" s="1">
        <v>2974080.16</v>
      </c>
      <c r="F2" s="1">
        <v>2823024.87</v>
      </c>
      <c r="G2" s="1">
        <v>3309254.23</v>
      </c>
    </row>
    <row r="3" spans="1:7" x14ac:dyDescent="0.25">
      <c r="A3" t="s">
        <v>574</v>
      </c>
      <c r="B3" s="1">
        <v>-144491.72</v>
      </c>
      <c r="C3" s="1">
        <v>-146249.46</v>
      </c>
      <c r="D3" s="1">
        <v>-130779.2</v>
      </c>
      <c r="E3" s="1">
        <v>-99890.19</v>
      </c>
      <c r="F3" s="1">
        <v>-139244.7</v>
      </c>
      <c r="G3" s="1">
        <v>-660655.27</v>
      </c>
    </row>
    <row r="4" spans="1:7" x14ac:dyDescent="0.25">
      <c r="A4" t="s">
        <v>575</v>
      </c>
      <c r="B4" s="1">
        <v>9000</v>
      </c>
      <c r="C4" s="1">
        <v>9000</v>
      </c>
      <c r="D4" s="1">
        <v>9000</v>
      </c>
      <c r="E4" s="1">
        <v>9000</v>
      </c>
      <c r="F4" s="1">
        <v>9000</v>
      </c>
      <c r="G4" s="1">
        <v>45000</v>
      </c>
    </row>
    <row r="5" spans="1:7" x14ac:dyDescent="0.25">
      <c r="A5" t="s">
        <v>480</v>
      </c>
      <c r="B5" s="1">
        <v>-10555.14</v>
      </c>
      <c r="C5" s="1">
        <v>-10555.96</v>
      </c>
      <c r="D5" s="1">
        <v>-10560.64</v>
      </c>
      <c r="E5" s="1">
        <v>-10566.64</v>
      </c>
      <c r="F5" s="1">
        <v>-10569.77</v>
      </c>
      <c r="G5" s="1">
        <v>-52808.15</v>
      </c>
    </row>
    <row r="6" spans="1:7" x14ac:dyDescent="0.25">
      <c r="A6" t="s">
        <v>483</v>
      </c>
      <c r="B6" s="1">
        <v>0</v>
      </c>
      <c r="C6" s="1">
        <v>0</v>
      </c>
      <c r="D6" s="1">
        <v>0</v>
      </c>
      <c r="E6" s="1">
        <v>0</v>
      </c>
      <c r="F6" s="1">
        <v>-60000</v>
      </c>
      <c r="G6" s="1">
        <v>-60000</v>
      </c>
    </row>
    <row r="7" spans="1:7" x14ac:dyDescent="0.25">
      <c r="A7" t="s">
        <v>576</v>
      </c>
      <c r="B7" s="1">
        <v>2754.37</v>
      </c>
      <c r="C7" s="1">
        <v>-582.84</v>
      </c>
      <c r="D7" s="1">
        <v>-1085.7</v>
      </c>
      <c r="E7" s="1">
        <v>1708.11</v>
      </c>
      <c r="F7" s="1">
        <v>8629.99</v>
      </c>
      <c r="G7" s="1">
        <v>11423.93</v>
      </c>
    </row>
    <row r="8" spans="1:7" s="4" customFormat="1" x14ac:dyDescent="0.25">
      <c r="A8" s="4" t="s">
        <v>577</v>
      </c>
      <c r="B8" s="5">
        <v>-143292.49</v>
      </c>
      <c r="C8" s="5">
        <v>-148388.26</v>
      </c>
      <c r="D8" s="5">
        <v>-133425.54</v>
      </c>
      <c r="E8" s="5">
        <v>-99748.72</v>
      </c>
      <c r="F8" s="5">
        <v>-192184.48</v>
      </c>
      <c r="G8" s="5">
        <v>-717039.49</v>
      </c>
    </row>
    <row r="9" spans="1:7" x14ac:dyDescent="0.25">
      <c r="A9" t="s">
        <v>486</v>
      </c>
      <c r="B9" s="1">
        <v>-6722.43</v>
      </c>
      <c r="C9" s="1">
        <v>-6722.02</v>
      </c>
      <c r="D9" s="1">
        <v>-6719.68</v>
      </c>
      <c r="E9" s="1">
        <v>-6716.68</v>
      </c>
      <c r="F9" s="1">
        <v>-6715.12</v>
      </c>
      <c r="G9" s="1">
        <v>-33595.93</v>
      </c>
    </row>
    <row r="10" spans="1:7" x14ac:dyDescent="0.25">
      <c r="A10" t="s">
        <v>495</v>
      </c>
      <c r="B10" s="1">
        <v>0</v>
      </c>
      <c r="C10" s="1">
        <v>0</v>
      </c>
      <c r="D10" s="1">
        <v>0</v>
      </c>
      <c r="E10" s="1">
        <v>0</v>
      </c>
      <c r="F10" s="1">
        <v>0</v>
      </c>
      <c r="G10" s="1">
        <v>0</v>
      </c>
    </row>
    <row r="11" spans="1:7" x14ac:dyDescent="0.25">
      <c r="A11" t="s">
        <v>517</v>
      </c>
      <c r="B11" s="1">
        <v>-10000</v>
      </c>
      <c r="C11" s="1">
        <v>-10000</v>
      </c>
      <c r="D11" s="1">
        <v>-10000</v>
      </c>
      <c r="E11" s="1">
        <v>-10000</v>
      </c>
      <c r="F11" s="1">
        <v>-10000</v>
      </c>
      <c r="G11" s="1">
        <v>-50000</v>
      </c>
    </row>
    <row r="12" spans="1:7" x14ac:dyDescent="0.25">
      <c r="A12" t="s">
        <v>578</v>
      </c>
      <c r="B12" s="1">
        <v>-148.29</v>
      </c>
      <c r="C12" s="1">
        <v>-148.01</v>
      </c>
      <c r="D12" s="1">
        <v>-146.45</v>
      </c>
      <c r="E12" s="1">
        <v>-144.45</v>
      </c>
      <c r="F12" s="1">
        <v>-143.41</v>
      </c>
      <c r="G12" s="1">
        <v>-730.62</v>
      </c>
    </row>
    <row r="13" spans="1:7" x14ac:dyDescent="0.25">
      <c r="A13" t="s">
        <v>579</v>
      </c>
      <c r="B13" s="1">
        <v>64922.87</v>
      </c>
      <c r="C13" s="1">
        <v>58773.86</v>
      </c>
      <c r="D13" s="1">
        <v>16842.37</v>
      </c>
      <c r="E13" s="1">
        <v>-34445.44</v>
      </c>
      <c r="F13" s="1">
        <v>66196.23</v>
      </c>
      <c r="G13" s="1">
        <v>172289.9</v>
      </c>
    </row>
    <row r="14" spans="1:7" s="4" customFormat="1" x14ac:dyDescent="0.25">
      <c r="A14" s="4" t="s">
        <v>580</v>
      </c>
      <c r="B14" s="5">
        <v>-95240.34</v>
      </c>
      <c r="C14" s="5">
        <v>-106484.43</v>
      </c>
      <c r="D14" s="5">
        <v>-133449.3</v>
      </c>
      <c r="E14" s="5">
        <v>-151055.29</v>
      </c>
      <c r="F14" s="5">
        <v>-142846.77</v>
      </c>
      <c r="G14" s="5">
        <v>-629076.13</v>
      </c>
    </row>
    <row r="15" spans="1:7" s="4" customFormat="1" x14ac:dyDescent="0.25">
      <c r="A15" s="4" t="s">
        <v>529</v>
      </c>
      <c r="B15" s="5">
        <v>3214013.89</v>
      </c>
      <c r="C15" s="5">
        <v>3107529.46</v>
      </c>
      <c r="D15" s="5">
        <v>2974080.16</v>
      </c>
      <c r="E15" s="5">
        <v>2823024.87</v>
      </c>
      <c r="F15" s="5">
        <v>2680178.1</v>
      </c>
      <c r="G15" s="5">
        <v>2680178.1</v>
      </c>
    </row>
  </sheetData>
  <pageMargins left="0.7" right="0.7" top="0.75" bottom="0.75" header="0.3" footer="0.3"/>
  <pageSetup orientation="portrait" horizontalDpi="4294967295" verticalDpi="4294967295" scale="100" fitToWidth="1" fitToHeigh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workbookViewId="0">
      <pane xSplit="1" ySplit="1" topLeftCell="B2" activePane="bottomRight" state="frozen"/>
      <selection pane="bottomRight"/>
    </sheetView>
  </sheetViews>
  <sheetFormatPr defaultRowHeight="15" outlineLevelRow="0" outlineLevelCol="0" x14ac:dyDescent="55"/>
  <cols>
    <col min="1" max="1" width="44" customWidth="1"/>
    <col min="2" max="9" width="13" style="1" customWidth="1"/>
  </cols>
  <sheetData>
    <row r="1" spans="1:9" s="2" customFormat="1" x14ac:dyDescent="0.25">
      <c r="A1" s="2" t="s">
        <v>274</v>
      </c>
      <c r="B1" s="3" t="s">
        <v>78</v>
      </c>
      <c r="C1" s="3" t="s">
        <v>79</v>
      </c>
      <c r="D1" s="3" t="s">
        <v>80</v>
      </c>
      <c r="E1" s="3" t="s">
        <v>81</v>
      </c>
      <c r="F1" s="3" t="s">
        <v>82</v>
      </c>
      <c r="G1" s="3" t="s">
        <v>83</v>
      </c>
      <c r="H1" s="3" t="s">
        <v>84</v>
      </c>
      <c r="I1" s="3" t="s">
        <v>581</v>
      </c>
    </row>
    <row r="2" spans="1:9" x14ac:dyDescent="0.25">
      <c r="A2" t="s">
        <v>562</v>
      </c>
      <c r="B2" s="1">
        <v>2680178.1</v>
      </c>
      <c r="C2" s="1">
        <v>2563149.25</v>
      </c>
      <c r="D2" s="1">
        <v>2415754.12</v>
      </c>
      <c r="E2" s="1">
        <v>2304296.78</v>
      </c>
      <c r="F2" s="1">
        <v>2208456.11</v>
      </c>
      <c r="G2" s="1">
        <v>2122215.62</v>
      </c>
      <c r="H2" s="1">
        <v>2045680.51</v>
      </c>
      <c r="I2" s="1">
        <v>2680178.1</v>
      </c>
    </row>
    <row r="3" spans="1:9" x14ac:dyDescent="0.25">
      <c r="A3" t="s">
        <v>582</v>
      </c>
      <c r="B3" s="1">
        <v>-135130.95</v>
      </c>
      <c r="C3" s="1">
        <v>-115473.06</v>
      </c>
      <c r="D3" s="1">
        <v>-99143.68</v>
      </c>
      <c r="E3" s="1">
        <v>-89554.7</v>
      </c>
      <c r="F3" s="1">
        <v>-79860.64</v>
      </c>
      <c r="G3" s="1">
        <v>-70060.25</v>
      </c>
      <c r="H3" s="1">
        <v>-60152.26</v>
      </c>
      <c r="I3" s="1">
        <v>-649375.53</v>
      </c>
    </row>
    <row r="4" spans="1:9" x14ac:dyDescent="0.25">
      <c r="A4" t="s">
        <v>575</v>
      </c>
      <c r="B4" s="1">
        <v>9000</v>
      </c>
      <c r="C4" s="1">
        <v>9000</v>
      </c>
      <c r="D4" s="1">
        <v>9000</v>
      </c>
      <c r="E4" s="1">
        <v>9000</v>
      </c>
      <c r="F4" s="1">
        <v>9000</v>
      </c>
      <c r="G4" s="1">
        <v>9000</v>
      </c>
      <c r="H4" s="1">
        <v>9000</v>
      </c>
      <c r="I4" s="1">
        <v>63000</v>
      </c>
    </row>
    <row r="5" spans="1:9" x14ac:dyDescent="0.25">
      <c r="A5" t="s">
        <v>583</v>
      </c>
      <c r="B5" s="1">
        <v>-27228.35</v>
      </c>
      <c r="C5" s="1">
        <v>-38978.33</v>
      </c>
      <c r="D5" s="1">
        <v>-17274.7</v>
      </c>
      <c r="E5" s="1">
        <v>-10156.34</v>
      </c>
      <c r="F5" s="1">
        <v>-10267.7</v>
      </c>
      <c r="G5" s="1">
        <v>-10380.38</v>
      </c>
      <c r="H5" s="1">
        <v>-10494.4</v>
      </c>
      <c r="I5" s="1">
        <v>-124780.18</v>
      </c>
    </row>
    <row r="6" spans="1:9" x14ac:dyDescent="0.25">
      <c r="A6" t="s">
        <v>584</v>
      </c>
      <c r="B6" s="1">
        <v>43047.61</v>
      </c>
      <c r="C6" s="1">
        <v>4773.41</v>
      </c>
      <c r="D6" s="1">
        <v>2678.19</v>
      </c>
      <c r="E6" s="1">
        <v>1587.53</v>
      </c>
      <c r="F6" s="1">
        <v>1605</v>
      </c>
      <c r="G6" s="1">
        <v>1622.67</v>
      </c>
      <c r="H6" s="1">
        <v>1640.56</v>
      </c>
      <c r="I6" s="1">
        <v>56954.98</v>
      </c>
    </row>
    <row r="7" spans="1:9" x14ac:dyDescent="0.25">
      <c r="A7" t="s">
        <v>585</v>
      </c>
      <c r="B7" s="1">
        <v>-6717.16</v>
      </c>
      <c r="C7" s="1">
        <v>-6717.16</v>
      </c>
      <c r="D7" s="1">
        <v>-6717.16</v>
      </c>
      <c r="E7" s="1">
        <v>-6717.16</v>
      </c>
      <c r="F7" s="1">
        <v>-6717.16</v>
      </c>
      <c r="G7" s="1">
        <v>-6717.16</v>
      </c>
      <c r="H7" s="1">
        <v>-6717.16</v>
      </c>
      <c r="I7" s="1">
        <v>-47020.11</v>
      </c>
    </row>
    <row r="8" spans="1:9" s="4" customFormat="1" x14ac:dyDescent="0.25">
      <c r="A8" s="4" t="s">
        <v>586</v>
      </c>
      <c r="B8" s="5">
        <v>-117028.85</v>
      </c>
      <c r="C8" s="5">
        <v>-147395.14</v>
      </c>
      <c r="D8" s="5">
        <v>-111457.34</v>
      </c>
      <c r="E8" s="5">
        <v>-95840.66</v>
      </c>
      <c r="F8" s="5">
        <v>-86240.49</v>
      </c>
      <c r="G8" s="5">
        <v>-76535.11</v>
      </c>
      <c r="H8" s="5">
        <v>-66723.26</v>
      </c>
      <c r="I8" s="5">
        <v>-701220.85</v>
      </c>
    </row>
    <row r="9" spans="1:9" s="4" customFormat="1" x14ac:dyDescent="0.25">
      <c r="A9" s="4" t="s">
        <v>529</v>
      </c>
      <c r="B9" s="5">
        <v>2563149.25</v>
      </c>
      <c r="C9" s="5">
        <v>2415754.12</v>
      </c>
      <c r="D9" s="5">
        <v>2304296.78</v>
      </c>
      <c r="E9" s="5">
        <v>2208456.11</v>
      </c>
      <c r="F9" s="5">
        <v>2122215.62</v>
      </c>
      <c r="G9" s="5">
        <v>2045680.51</v>
      </c>
      <c r="H9" s="5">
        <v>1978957.25</v>
      </c>
      <c r="I9" s="5">
        <v>1978957.25</v>
      </c>
    </row>
    <row r="11" spans="1:9" x14ac:dyDescent="0.25">
      <c r="A11" t="s">
        <v>587</v>
      </c>
      <c r="B11" s="1">
        <v>704855.99</v>
      </c>
      <c r="C11" s="1">
        <v>743834.31</v>
      </c>
      <c r="D11" s="1">
        <v>761109.01</v>
      </c>
      <c r="E11" s="1">
        <v>771265.35</v>
      </c>
      <c r="F11" s="1">
        <v>781533.05</v>
      </c>
      <c r="G11" s="1">
        <v>791913.42</v>
      </c>
      <c r="H11" s="1">
        <v>802407.82</v>
      </c>
      <c r="I11" s="1"/>
    </row>
    <row r="12" spans="1:9" x14ac:dyDescent="0.25">
      <c r="A12" t="s">
        <v>588</v>
      </c>
      <c r="B12" s="1">
        <v>-341205.56</v>
      </c>
      <c r="C12" s="1">
        <v>-345978.97</v>
      </c>
      <c r="D12" s="1">
        <v>-348657.16</v>
      </c>
      <c r="E12" s="1">
        <v>-350244.7</v>
      </c>
      <c r="F12" s="1">
        <v>-351849.7</v>
      </c>
      <c r="G12" s="1">
        <v>-353472.37</v>
      </c>
      <c r="H12" s="1">
        <v>-355112.93</v>
      </c>
      <c r="I12" s="1"/>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README</vt:lpstr>
      <vt:lpstr>P&amp;L group actual</vt:lpstr>
      <vt:lpstr>P&amp;L NWES</vt:lpstr>
      <vt:lpstr>P&amp;L NWHL</vt:lpstr>
      <vt:lpstr>P&amp;L NWUK</vt:lpstr>
      <vt:lpstr>Budget</vt:lpstr>
      <vt:lpstr>P&amp;L NWES in EUR</vt:lpstr>
      <vt:lpstr>Variance YTD</vt:lpstr>
      <vt:lpstr>By entity</vt:lpstr>
      <vt:lpstr>Forecast (drivers)</vt:lpstr>
      <vt:lpstr>Forecast (group)</vt:lpstr>
      <vt:lpstr>Forecast NWES</vt:lpstr>
      <vt:lpstr>Forecast NWHL</vt:lpstr>
      <vt:lpstr>Forecast NWUK</vt:lpstr>
      <vt:lpstr>Outturn vs budget</vt:lpstr>
      <vt:lpstr>Headcount plan</vt:lpstr>
      <vt:lpstr>Scenarios</vt:lpstr>
      <vt:lpstr>By quarter</vt:lpstr>
      <vt:lpstr>Departments</vt:lpstr>
      <vt:lpstr>Hit budget</vt:lpstr>
      <vt:lpstr>Last 12 months</vt:lpstr>
      <vt:lpstr>Next 12 months</vt:lpstr>
      <vt:lpstr>What moved</vt:lpstr>
      <vt:lpstr>Track record</vt:lpstr>
      <vt:lpstr>Commentary</vt:lpstr>
      <vt:lpstr>Review Sep-26</vt:lpstr>
      <vt:lpstr>Health checks</vt:lpstr>
      <vt:lpstr>Supplier spend</vt:lpstr>
      <vt:lpstr>Customer revenue</vt:lpstr>
      <vt:lpstr>Customer cohorts</vt:lpstr>
      <vt:lpstr>Aged receivables</vt:lpstr>
      <vt:lpstr>Aged payables</vt:lpstr>
      <vt:lpstr>Invoices to collect</vt:lpstr>
      <vt:lpstr>Bills to pay</vt:lpstr>
      <vt:lpstr>KPIs</vt:lpstr>
      <vt:lpstr>Xero accounts</vt:lpstr>
      <vt:lpstr>Balance sheet</vt:lpstr>
      <vt:lpstr>13-week cash</vt:lpstr>
      <vt:lpstr>BS NWES in EUR</vt:lpstr>
      <vt:lpstr>Cash flow</vt:lpstr>
      <vt:lpstr>Cash forecast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Foresail</dc:creator>
  <dc:title/>
  <dc:subject/>
  <dc:description/>
  <cp:keywords/>
  <cp:category/>
  <cp:lastModifiedBy>Unknown</cp:lastModifiedBy>
  <dcterms:created xsi:type="dcterms:W3CDTF">2026-10-25T23:19:51Z</dcterms:created>
  <dcterms:modified xsi:type="dcterms:W3CDTF">2026-10-25T23:19:51Z</dcterms:modified>
</cp:coreProperties>
</file>